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543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X10" i="4677" l="1"/>
  <c r="Y10" i="4677" l="1"/>
  <c r="W10" i="4677"/>
  <c r="V10" i="4677"/>
  <c r="Y10" i="4678"/>
  <c r="X10" i="4678"/>
  <c r="W10" i="4678"/>
  <c r="V10" i="4678"/>
  <c r="V12" i="4677" l="1"/>
  <c r="W11" i="4677" s="1"/>
  <c r="V12" i="4678"/>
  <c r="W11" i="4678" s="1"/>
  <c r="Y11" i="4677" l="1"/>
  <c r="X11" i="4677"/>
  <c r="V11" i="4677"/>
  <c r="V11" i="4678"/>
  <c r="Y11" i="4678"/>
  <c r="X1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7" i="4689" l="1"/>
  <c r="J14" i="4689"/>
  <c r="U15" i="4688" s="1"/>
  <c r="T17" i="4681"/>
  <c r="J43" i="4689"/>
  <c r="AF27" i="4688" s="1"/>
  <c r="J40" i="4689"/>
  <c r="P27" i="4688" s="1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30" i="4688"/>
  <c r="AF30" i="4688"/>
  <c r="AJ30" i="4688"/>
  <c r="AN30" i="4688"/>
  <c r="AI30" i="4688"/>
  <c r="AO30" i="4688"/>
  <c r="S18" i="4688"/>
  <c r="BH17" i="4688" s="1"/>
  <c r="U18" i="4688"/>
  <c r="BJ17" i="4688" s="1"/>
  <c r="W18" i="4688"/>
  <c r="BL17" i="4688" s="1"/>
  <c r="R18" i="4688"/>
  <c r="BG17" i="4688" s="1"/>
  <c r="Z30" i="4688"/>
  <c r="M11" i="4681"/>
  <c r="Q18" i="4688"/>
  <c r="BF17" i="4688" s="1"/>
  <c r="P30" i="4688"/>
  <c r="X30" i="4688"/>
  <c r="AB30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0" i="4688"/>
  <c r="D30" i="4688"/>
  <c r="N30" i="4688"/>
  <c r="K30" i="4688"/>
  <c r="I30" i="4688"/>
  <c r="AH30" i="4688"/>
  <c r="AK14" i="4688"/>
  <c r="BY12" i="4688" s="1"/>
  <c r="AL30" i="4688"/>
  <c r="AO14" i="4688"/>
  <c r="CC12" i="4688" s="1"/>
  <c r="AE30" i="4688"/>
  <c r="AH14" i="4688"/>
  <c r="BV12" i="4688" s="1"/>
  <c r="AJ14" i="4688"/>
  <c r="BX12" i="4688" s="1"/>
  <c r="AG30" i="4688"/>
  <c r="AM14" i="4688"/>
  <c r="CA12" i="4688" s="1"/>
  <c r="AM30" i="4688"/>
  <c r="AK30" i="4688"/>
  <c r="R30" i="4688"/>
  <c r="U14" i="4688"/>
  <c r="BJ12" i="4688" s="1"/>
  <c r="T30" i="4688"/>
  <c r="W14" i="4688"/>
  <c r="BL12" i="4688" s="1"/>
  <c r="V30" i="4688"/>
  <c r="Y14" i="4688"/>
  <c r="BN12" i="4688" s="1"/>
  <c r="AA14" i="4688"/>
  <c r="BP12" i="4688" s="1"/>
  <c r="AA30" i="4688"/>
  <c r="AB14" i="4688"/>
  <c r="BQ12" i="4688" s="1"/>
  <c r="Q30" i="4688"/>
  <c r="T14" i="4688"/>
  <c r="BI12" i="4688" s="1"/>
  <c r="S30" i="4688"/>
  <c r="V14" i="4688"/>
  <c r="BK12" i="4688" s="1"/>
  <c r="U30" i="4688"/>
  <c r="X14" i="4688"/>
  <c r="BM12" i="4688" s="1"/>
  <c r="W30" i="4688"/>
  <c r="Z14" i="4688"/>
  <c r="BO12" i="4688" s="1"/>
  <c r="O30" i="4688"/>
  <c r="R14" i="4688"/>
  <c r="BG12" i="4688" s="1"/>
  <c r="M30" i="4688"/>
  <c r="P14" i="4688"/>
  <c r="K14" i="4688"/>
  <c r="BA12" i="4688" s="1"/>
  <c r="H30" i="4688"/>
  <c r="G30" i="4688"/>
  <c r="J14" i="4688"/>
  <c r="AZ12" i="4688" s="1"/>
  <c r="E30" i="4688"/>
  <c r="H14" i="4688"/>
  <c r="AX12" i="4688" s="1"/>
  <c r="C30" i="4688"/>
  <c r="E14" i="4688"/>
  <c r="F14" i="4688"/>
  <c r="AV12" i="4688" s="1"/>
  <c r="B30" i="4688"/>
  <c r="J30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0" i="4688"/>
  <c r="AA31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8" i="4688"/>
  <c r="BE18" i="4688"/>
  <c r="M28" i="4688"/>
  <c r="AU18" i="4688"/>
  <c r="B28" i="4688"/>
  <c r="BU12" i="4688"/>
  <c r="AD16" i="4688"/>
  <c r="AU12" i="4688"/>
  <c r="B16" i="4688"/>
  <c r="BE12" i="4688"/>
  <c r="M16" i="4688"/>
  <c r="AM31" i="4688"/>
  <c r="CA20" i="4688" s="1"/>
  <c r="AI31" i="4688"/>
  <c r="BW20" i="4688" s="1"/>
  <c r="V31" i="4688"/>
  <c r="BK20" i="4688" s="1"/>
  <c r="U23" i="4678"/>
  <c r="AK31" i="4688"/>
  <c r="BY20" i="4688" s="1"/>
  <c r="AL31" i="4688"/>
  <c r="BZ20" i="4688" s="1"/>
  <c r="Z31" i="4688"/>
  <c r="BO20" i="4688" s="1"/>
  <c r="S31" i="4688"/>
  <c r="BH20" i="4688" s="1"/>
  <c r="W31" i="4688"/>
  <c r="BL20" i="4688" s="1"/>
  <c r="AO31" i="4688"/>
  <c r="CC20" i="4688" s="1"/>
  <c r="AJ31" i="4688"/>
  <c r="BX20" i="4688" s="1"/>
  <c r="I31" i="4688"/>
  <c r="AY20" i="4688" s="1"/>
  <c r="R31" i="4688"/>
  <c r="BG20" i="4688" s="1"/>
  <c r="AH31" i="4688"/>
  <c r="BV20" i="4688" s="1"/>
  <c r="H31" i="4688"/>
  <c r="AX20" i="4688" s="1"/>
  <c r="E31" i="4688"/>
  <c r="AU20" i="4688" s="1"/>
  <c r="Y31" i="4688"/>
  <c r="BN20" i="4688" s="1"/>
  <c r="U31" i="4688"/>
  <c r="BJ20" i="4688" s="1"/>
  <c r="AB31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1" i="4688"/>
  <c r="BM20" i="4688" s="1"/>
  <c r="T31" i="4688"/>
  <c r="BI20" i="4688" s="1"/>
  <c r="Q31" i="4688"/>
  <c r="BF20" i="4688" s="1"/>
  <c r="K31" i="4688"/>
  <c r="BA20" i="4688" s="1"/>
  <c r="F31" i="4688"/>
  <c r="AV20" i="4688" s="1"/>
  <c r="P31" i="4688"/>
  <c r="BE20" i="4688" s="1"/>
  <c r="AG31" i="4688"/>
  <c r="BU20" i="4688" s="1"/>
  <c r="J31" i="4688"/>
  <c r="AZ20" i="4688" s="1"/>
  <c r="G31" i="4688"/>
  <c r="AW20" i="4688" s="1"/>
  <c r="AN31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8" i="4688" l="1"/>
  <c r="AK28" i="4688"/>
  <c r="AF28" i="4688"/>
  <c r="J28" i="4688"/>
  <c r="G28" i="4688"/>
  <c r="D28" i="4688"/>
  <c r="Z28" i="4688"/>
  <c r="P28" i="4688"/>
  <c r="U28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<sst xmlns="http://schemas.openxmlformats.org/spreadsheetml/2006/main" count="535" uniqueCount="152">
  <si>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</si>
  <si>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</si>
  <si>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</si>
  <si>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</si>
  <si>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</si>
  <si>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</si>
  <si>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</si>
  <si>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</si>
  <si>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</si>
  <si>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</si>
  <si>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</si>
  <si>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</si>
  <si>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</si>
  <si>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</si>
  <si>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</si>
  <si>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</si>
  <si>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</si>
  <si>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</si>
  <si>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</si>
  <si>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</si>
  <si>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</si>
  <si>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</si>
  <si>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</si>
  <si>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</si>
  <si>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</si>
  <si>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</si>
  <si>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</si>
  <si>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</si>
  <si>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</si>
  <si>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</si>
  <si>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</si>
  <si>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</si>
  <si>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</si>
  <si>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</si>
  <si>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</si>
  <si>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</si>
  <si>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</si>
  <si>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</si>
  <si>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</si>
  <si>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</si>
  <si>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</si>
  <si>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</si>
  <si>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</si>
  <si>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</si>
  <si>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</si>
  <si>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</si>
  <si>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</si>
  <si>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</si>
  <si>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</si>
  <si>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</si>
  <si>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</si>
  <si>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</si>
  <si>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</si>
  <si>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</si>
  <si>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</si>
  <si>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</si>
  <si>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</si>
  <si>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</si>
  <si>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</si>
  <si>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</si>
  <si>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</si>
  <si>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</si>
  <si>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</si>
  <si>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</si>
  <si>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</si>
  <si>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</si>
  <si>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</si>
  <si>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</si>
  <si>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</si>
  <si>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</si>
  <si>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</si>
  <si>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</si>
  <si>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</si>
  <si>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</si>
  <si>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</si>
  <si>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</si>
  <si>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</si>
  <si>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</si>
  <si>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</si>
  <si>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</si>
  <si>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</si>
  <si>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</si>
  <si>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</si>
  <si>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</si>
  <si>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</si>
  <si>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</si>
  <si>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</si>
  <si>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</si>
  <si>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</si>
  <si>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</si>
  <si>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</si>
  <si>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</si>
  <si>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</si>
  <si>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</si>
  <si>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</si>
  <si>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</si>
  <si>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</si>
  <si>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</si>
  <si>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</si>
  <si>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</si>
  <si>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</si>
  <si>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</si>
  <si>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</si>
  <si>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</si>
  <si>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</si>
  <si>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</si>
  <si>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</si>
  <si>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</si>
  <si>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</si>
  <si>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</si>
  <si>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</si>
  <si>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</si>
  <si>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</si>
  <si>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</si>
  <si>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</si>
  <si>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</si>
  <si>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</si>
  <si>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</si>
  <si>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</si>
  <si>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</si>
  <si>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</si>
  <si>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</si>
  <si>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</si>
  <si>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</si>
  <si>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</si>
  <si>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</si>
  <si>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</si>
  <si>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</si>
  <si>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</si>
  <si>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</si>
  <si>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</si>
  <si>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</si>
  <si>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</si>
  <si>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</si>
  <si>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</si>
  <si>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08:00 - 08:30</t>
  </si>
  <si>
    <t>11:30 - 12:00</t>
  </si>
  <si>
    <t>17:30 - 18:00</t>
  </si>
  <si>
    <t>08:30 - 09:00</t>
  </si>
  <si>
    <t>12:00 - 12:30</t>
  </si>
  <si>
    <t>18:00 - 18:30</t>
  </si>
  <si>
    <t>CALLE 85 X CARRERA 43</t>
  </si>
  <si>
    <t>07:30 - 09:00</t>
  </si>
  <si>
    <t>11:00 - 13:00</t>
  </si>
  <si>
    <t>16:00 - 17:30</t>
  </si>
  <si>
    <t>09:00 - 10:30</t>
  </si>
  <si>
    <t>13:30 - 15:00</t>
  </si>
  <si>
    <t>17:30 - 19:00</t>
  </si>
  <si>
    <t xml:space="preserve">VOL MAX 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</si>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</sst>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205.5</c:v>
                </c:pt>
                <c:pt idx="1">
                  <c:v>229</c:v>
                </c:pt>
                <c:pt idx="2">
                  <c:v>235</c:v>
                </c:pt>
                <c:pt idx="3">
                  <c:v>240</c:v>
                </c:pt>
                <c:pt idx="4">
                  <c:v>210.5</c:v>
                </c:pt>
                <c:pt idx="5">
                  <c:v>225</c:v>
                </c:pt>
                <c:pt idx="6">
                  <c:v>196</c:v>
                </c:pt>
                <c:pt idx="7">
                  <c:v>211</c:v>
                </c:pt>
                <c:pt idx="8">
                  <c:v>170</c:v>
                </c:pt>
                <c:pt idx="9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61248"/>
        <c:axId val="165371440"/>
      </c:barChart>
      <c:catAx>
        <c:axId val="1653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7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909.5</c:v>
                </c:pt>
                <c:pt idx="4">
                  <c:v>914.5</c:v>
                </c:pt>
                <c:pt idx="5">
                  <c:v>910.5</c:v>
                </c:pt>
                <c:pt idx="6">
                  <c:v>871.5</c:v>
                </c:pt>
                <c:pt idx="7">
                  <c:v>842.5</c:v>
                </c:pt>
                <c:pt idx="8">
                  <c:v>802</c:v>
                </c:pt>
                <c:pt idx="9">
                  <c:v>796.5</c:v>
                </c:pt>
                <c:pt idx="13">
                  <c:v>955.5</c:v>
                </c:pt>
                <c:pt idx="14">
                  <c:v>1023.5</c:v>
                </c:pt>
                <c:pt idx="15">
                  <c:v>1112.5</c:v>
                </c:pt>
                <c:pt idx="16">
                  <c:v>1149.5</c:v>
                </c:pt>
                <c:pt idx="17">
                  <c:v>1155.5</c:v>
                </c:pt>
                <c:pt idx="18">
                  <c:v>1140</c:v>
                </c:pt>
                <c:pt idx="19">
                  <c:v>1082</c:v>
                </c:pt>
                <c:pt idx="20">
                  <c:v>1002.5</c:v>
                </c:pt>
                <c:pt idx="21">
                  <c:v>940.5</c:v>
                </c:pt>
                <c:pt idx="22">
                  <c:v>885</c:v>
                </c:pt>
                <c:pt idx="23">
                  <c:v>847.5</c:v>
                </c:pt>
                <c:pt idx="24">
                  <c:v>877.5</c:v>
                </c:pt>
                <c:pt idx="25">
                  <c:v>891</c:v>
                </c:pt>
                <c:pt idx="29">
                  <c:v>941</c:v>
                </c:pt>
                <c:pt idx="30">
                  <c:v>956.5</c:v>
                </c:pt>
                <c:pt idx="31">
                  <c:v>1006.5</c:v>
                </c:pt>
                <c:pt idx="32">
                  <c:v>1059.5</c:v>
                </c:pt>
                <c:pt idx="33">
                  <c:v>1128.5</c:v>
                </c:pt>
                <c:pt idx="34">
                  <c:v>1228.5</c:v>
                </c:pt>
                <c:pt idx="35">
                  <c:v>1279.5</c:v>
                </c:pt>
                <c:pt idx="36">
                  <c:v>1295</c:v>
                </c:pt>
                <c:pt idx="37">
                  <c:v>1269.5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893.5</c:v>
                </c:pt>
                <c:pt idx="4">
                  <c:v>883</c:v>
                </c:pt>
                <c:pt idx="5">
                  <c:v>878.5</c:v>
                </c:pt>
                <c:pt idx="6">
                  <c:v>948.5</c:v>
                </c:pt>
                <c:pt idx="7">
                  <c:v>905.5</c:v>
                </c:pt>
                <c:pt idx="8">
                  <c:v>930.5</c:v>
                </c:pt>
                <c:pt idx="9">
                  <c:v>959</c:v>
                </c:pt>
                <c:pt idx="13">
                  <c:v>993</c:v>
                </c:pt>
                <c:pt idx="14">
                  <c:v>1080</c:v>
                </c:pt>
                <c:pt idx="15">
                  <c:v>1116</c:v>
                </c:pt>
                <c:pt idx="16">
                  <c:v>1095</c:v>
                </c:pt>
                <c:pt idx="17">
                  <c:v>1118.5</c:v>
                </c:pt>
                <c:pt idx="18">
                  <c:v>1064</c:v>
                </c:pt>
                <c:pt idx="19">
                  <c:v>1020.5</c:v>
                </c:pt>
                <c:pt idx="20">
                  <c:v>955</c:v>
                </c:pt>
                <c:pt idx="21">
                  <c:v>891.5</c:v>
                </c:pt>
                <c:pt idx="22">
                  <c:v>887.5</c:v>
                </c:pt>
                <c:pt idx="23">
                  <c:v>953</c:v>
                </c:pt>
                <c:pt idx="24">
                  <c:v>1039.5</c:v>
                </c:pt>
                <c:pt idx="25">
                  <c:v>1103.5</c:v>
                </c:pt>
                <c:pt idx="29">
                  <c:v>1047.5</c:v>
                </c:pt>
                <c:pt idx="30">
                  <c:v>1082</c:v>
                </c:pt>
                <c:pt idx="31">
                  <c:v>1094.5</c:v>
                </c:pt>
                <c:pt idx="32">
                  <c:v>867.5</c:v>
                </c:pt>
                <c:pt idx="33">
                  <c:v>924.5</c:v>
                </c:pt>
                <c:pt idx="34">
                  <c:v>948</c:v>
                </c:pt>
                <c:pt idx="35">
                  <c:v>1022.5</c:v>
                </c:pt>
                <c:pt idx="36">
                  <c:v>1237.5</c:v>
                </c:pt>
                <c:pt idx="37">
                  <c:v>1198.5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1803</c:v>
                </c:pt>
                <c:pt idx="4">
                  <c:v>1797.5</c:v>
                </c:pt>
                <c:pt idx="5">
                  <c:v>1789</c:v>
                </c:pt>
                <c:pt idx="6">
                  <c:v>1820</c:v>
                </c:pt>
                <c:pt idx="7">
                  <c:v>1748</c:v>
                </c:pt>
                <c:pt idx="8">
                  <c:v>1732.5</c:v>
                </c:pt>
                <c:pt idx="9">
                  <c:v>1755.5</c:v>
                </c:pt>
                <c:pt idx="13">
                  <c:v>1948.5</c:v>
                </c:pt>
                <c:pt idx="14">
                  <c:v>2103.5</c:v>
                </c:pt>
                <c:pt idx="15">
                  <c:v>2228.5</c:v>
                </c:pt>
                <c:pt idx="16">
                  <c:v>2244.5</c:v>
                </c:pt>
                <c:pt idx="17">
                  <c:v>2274</c:v>
                </c:pt>
                <c:pt idx="18">
                  <c:v>2204</c:v>
                </c:pt>
                <c:pt idx="19">
                  <c:v>2102.5</c:v>
                </c:pt>
                <c:pt idx="20">
                  <c:v>1957.5</c:v>
                </c:pt>
                <c:pt idx="21">
                  <c:v>1832</c:v>
                </c:pt>
                <c:pt idx="22">
                  <c:v>1772.5</c:v>
                </c:pt>
                <c:pt idx="23">
                  <c:v>1800.5</c:v>
                </c:pt>
                <c:pt idx="24">
                  <c:v>1917</c:v>
                </c:pt>
                <c:pt idx="25">
                  <c:v>1994.5</c:v>
                </c:pt>
                <c:pt idx="29">
                  <c:v>1988.5</c:v>
                </c:pt>
                <c:pt idx="30">
                  <c:v>2038.5</c:v>
                </c:pt>
                <c:pt idx="31">
                  <c:v>2101</c:v>
                </c:pt>
                <c:pt idx="32">
                  <c:v>1927</c:v>
                </c:pt>
                <c:pt idx="33">
                  <c:v>2053</c:v>
                </c:pt>
                <c:pt idx="34">
                  <c:v>2176.5</c:v>
                </c:pt>
                <c:pt idx="35">
                  <c:v>2302</c:v>
                </c:pt>
                <c:pt idx="36">
                  <c:v>2532.5</c:v>
                </c:pt>
                <c:pt idx="37">
                  <c:v>2468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202944"/>
        <c:axId val="165203336"/>
      </c:lineChart>
      <c:catAx>
        <c:axId val="1652029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0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03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202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213.5</c:v>
                </c:pt>
                <c:pt idx="1">
                  <c:v>225</c:v>
                </c:pt>
                <c:pt idx="2">
                  <c:v>247</c:v>
                </c:pt>
                <c:pt idx="3">
                  <c:v>270</c:v>
                </c:pt>
                <c:pt idx="4">
                  <c:v>281.5</c:v>
                </c:pt>
                <c:pt idx="5">
                  <c:v>314</c:v>
                </c:pt>
                <c:pt idx="6">
                  <c:v>284</c:v>
                </c:pt>
                <c:pt idx="7">
                  <c:v>276</c:v>
                </c:pt>
                <c:pt idx="8">
                  <c:v>266</c:v>
                </c:pt>
                <c:pt idx="9">
                  <c:v>256</c:v>
                </c:pt>
                <c:pt idx="10">
                  <c:v>204.5</c:v>
                </c:pt>
                <c:pt idx="11">
                  <c:v>214</c:v>
                </c:pt>
                <c:pt idx="12">
                  <c:v>210.5</c:v>
                </c:pt>
                <c:pt idx="13">
                  <c:v>218.5</c:v>
                </c:pt>
                <c:pt idx="14">
                  <c:v>234.5</c:v>
                </c:pt>
                <c:pt idx="15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86352"/>
        <c:axId val="165490832"/>
      </c:barChart>
      <c:catAx>
        <c:axId val="16548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9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8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222</c:v>
                </c:pt>
                <c:pt idx="1">
                  <c:v>232.5</c:v>
                </c:pt>
                <c:pt idx="2">
                  <c:v>242.5</c:v>
                </c:pt>
                <c:pt idx="3">
                  <c:v>244</c:v>
                </c:pt>
                <c:pt idx="4">
                  <c:v>237.5</c:v>
                </c:pt>
                <c:pt idx="5">
                  <c:v>282.5</c:v>
                </c:pt>
                <c:pt idx="6">
                  <c:v>295.5</c:v>
                </c:pt>
                <c:pt idx="7">
                  <c:v>313</c:v>
                </c:pt>
                <c:pt idx="8">
                  <c:v>337.5</c:v>
                </c:pt>
                <c:pt idx="9">
                  <c:v>333.5</c:v>
                </c:pt>
                <c:pt idx="10">
                  <c:v>311</c:v>
                </c:pt>
                <c:pt idx="11">
                  <c:v>287.5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55536"/>
        <c:axId val="165604672"/>
      </c:barChart>
      <c:catAx>
        <c:axId val="16485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0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0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5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219.5</c:v>
                </c:pt>
                <c:pt idx="1">
                  <c:v>245</c:v>
                </c:pt>
                <c:pt idx="2">
                  <c:v>166</c:v>
                </c:pt>
                <c:pt idx="3">
                  <c:v>263</c:v>
                </c:pt>
                <c:pt idx="4">
                  <c:v>209</c:v>
                </c:pt>
                <c:pt idx="5">
                  <c:v>240.5</c:v>
                </c:pt>
                <c:pt idx="6">
                  <c:v>236</c:v>
                </c:pt>
                <c:pt idx="7">
                  <c:v>220</c:v>
                </c:pt>
                <c:pt idx="8">
                  <c:v>234</c:v>
                </c:pt>
                <c:pt idx="9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45128"/>
        <c:axId val="165851656"/>
      </c:barChart>
      <c:catAx>
        <c:axId val="165845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5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5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45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239</c:v>
                </c:pt>
                <c:pt idx="1">
                  <c:v>257.5</c:v>
                </c:pt>
                <c:pt idx="2">
                  <c:v>293.5</c:v>
                </c:pt>
                <c:pt idx="3">
                  <c:v>257.5</c:v>
                </c:pt>
                <c:pt idx="4">
                  <c:v>273.5</c:v>
                </c:pt>
                <c:pt idx="5">
                  <c:v>270</c:v>
                </c:pt>
                <c:pt idx="6">
                  <c:v>66.5</c:v>
                </c:pt>
                <c:pt idx="7">
                  <c:v>314.5</c:v>
                </c:pt>
                <c:pt idx="8">
                  <c:v>297</c:v>
                </c:pt>
                <c:pt idx="9">
                  <c:v>344.5</c:v>
                </c:pt>
                <c:pt idx="10">
                  <c:v>281.5</c:v>
                </c:pt>
                <c:pt idx="11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13032"/>
        <c:axId val="166452592"/>
      </c:barChart>
      <c:catAx>
        <c:axId val="16581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5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5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1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229.5</c:v>
                </c:pt>
                <c:pt idx="1">
                  <c:v>228</c:v>
                </c:pt>
                <c:pt idx="2">
                  <c:v>287</c:v>
                </c:pt>
                <c:pt idx="3">
                  <c:v>248.5</c:v>
                </c:pt>
                <c:pt idx="4">
                  <c:v>316.5</c:v>
                </c:pt>
                <c:pt idx="5">
                  <c:v>264</c:v>
                </c:pt>
                <c:pt idx="6">
                  <c:v>266</c:v>
                </c:pt>
                <c:pt idx="7">
                  <c:v>272</c:v>
                </c:pt>
                <c:pt idx="8">
                  <c:v>262</c:v>
                </c:pt>
                <c:pt idx="9">
                  <c:v>220.5</c:v>
                </c:pt>
                <c:pt idx="10">
                  <c:v>200.5</c:v>
                </c:pt>
                <c:pt idx="11">
                  <c:v>208.5</c:v>
                </c:pt>
                <c:pt idx="12">
                  <c:v>258</c:v>
                </c:pt>
                <c:pt idx="13">
                  <c:v>286</c:v>
                </c:pt>
                <c:pt idx="14">
                  <c:v>287</c:v>
                </c:pt>
                <c:pt idx="15">
                  <c:v>272.5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36376"/>
        <c:axId val="163637944"/>
      </c:barChart>
      <c:catAx>
        <c:axId val="16363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3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3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3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425</c:v>
                </c:pt>
                <c:pt idx="1">
                  <c:v>474</c:v>
                </c:pt>
                <c:pt idx="2">
                  <c:v>401</c:v>
                </c:pt>
                <c:pt idx="3">
                  <c:v>503</c:v>
                </c:pt>
                <c:pt idx="4">
                  <c:v>419.5</c:v>
                </c:pt>
                <c:pt idx="5">
                  <c:v>465.5</c:v>
                </c:pt>
                <c:pt idx="6">
                  <c:v>432</c:v>
                </c:pt>
                <c:pt idx="7">
                  <c:v>431</c:v>
                </c:pt>
                <c:pt idx="8">
                  <c:v>404</c:v>
                </c:pt>
                <c:pt idx="9">
                  <c:v>488.5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38728"/>
        <c:axId val="165199808"/>
      </c:barChart>
      <c:catAx>
        <c:axId val="16363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9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9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3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461</c:v>
                </c:pt>
                <c:pt idx="1">
                  <c:v>490</c:v>
                </c:pt>
                <c:pt idx="2">
                  <c:v>536</c:v>
                </c:pt>
                <c:pt idx="3">
                  <c:v>501.5</c:v>
                </c:pt>
                <c:pt idx="4">
                  <c:v>511</c:v>
                </c:pt>
                <c:pt idx="5">
                  <c:v>552.5</c:v>
                </c:pt>
                <c:pt idx="6">
                  <c:v>362</c:v>
                </c:pt>
                <c:pt idx="7">
                  <c:v>627.5</c:v>
                </c:pt>
                <c:pt idx="8">
                  <c:v>634.5</c:v>
                </c:pt>
                <c:pt idx="9">
                  <c:v>678</c:v>
                </c:pt>
                <c:pt idx="10">
                  <c:v>592.5</c:v>
                </c:pt>
                <c:pt idx="11">
                  <c:v>563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00592"/>
        <c:axId val="165200984"/>
      </c:barChart>
      <c:catAx>
        <c:axId val="16520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0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00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0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443</c:v>
                </c:pt>
                <c:pt idx="1">
                  <c:v>453</c:v>
                </c:pt>
                <c:pt idx="2">
                  <c:v>534</c:v>
                </c:pt>
                <c:pt idx="3">
                  <c:v>518.5</c:v>
                </c:pt>
                <c:pt idx="4">
                  <c:v>598</c:v>
                </c:pt>
                <c:pt idx="5">
                  <c:v>578</c:v>
                </c:pt>
                <c:pt idx="6">
                  <c:v>550</c:v>
                </c:pt>
                <c:pt idx="7">
                  <c:v>548</c:v>
                </c:pt>
                <c:pt idx="8">
                  <c:v>528</c:v>
                </c:pt>
                <c:pt idx="9">
                  <c:v>476.5</c:v>
                </c:pt>
                <c:pt idx="10">
                  <c:v>405</c:v>
                </c:pt>
                <c:pt idx="11">
                  <c:v>422.5</c:v>
                </c:pt>
                <c:pt idx="12">
                  <c:v>468.5</c:v>
                </c:pt>
                <c:pt idx="13">
                  <c:v>504.5</c:v>
                </c:pt>
                <c:pt idx="14">
                  <c:v>521.5</c:v>
                </c:pt>
                <c:pt idx="15">
                  <c:v>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01768"/>
        <c:axId val="165202160"/>
      </c:barChart>
      <c:catAx>
        <c:axId val="16520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0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0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0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122228</xdr:rowOff>
    </xdr:from>
    <xdr:to>
      <xdr:col>40</xdr:col>
      <xdr:colOff>304800</xdr:colOff>
      <xdr:row>60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272344</xdr:colOff>
      <xdr:row>1</xdr:row>
      <xdr:rowOff>110547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230094</xdr:colOff>
      <xdr:row>1</xdr:row>
      <xdr:rowOff>145035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141</v>
      </c>
      <c r="E5" s="145"/>
      <c r="F5" s="145"/>
      <c r="G5" s="145"/>
      <c r="H5" s="145"/>
      <c r="I5" s="135" t="s">
        <v>53</v>
      </c>
      <c r="J5" s="135"/>
      <c r="K5" s="135"/>
      <c r="L5" s="146">
        <v>8543</v>
      </c>
      <c r="M5" s="146"/>
      <c r="N5" s="146"/>
      <c r="O5" s="12"/>
      <c r="P5" s="135" t="s">
        <v>57</v>
      </c>
      <c r="Q5" s="135"/>
      <c r="R5" s="135"/>
      <c r="S5" s="144" t="s">
        <v>62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150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v>43164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24</v>
      </c>
      <c r="C10" s="46">
        <v>191</v>
      </c>
      <c r="D10" s="46">
        <v>0</v>
      </c>
      <c r="E10" s="46">
        <v>1</v>
      </c>
      <c r="F10" s="6">
        <f t="shared" ref="F10:F22" si="0">B10*0.5+C10*1+D10*2+E10*2.5</f>
        <v>205.5</v>
      </c>
      <c r="G10" s="2"/>
      <c r="H10" s="19" t="s">
        <v>4</v>
      </c>
      <c r="I10" s="46">
        <v>56</v>
      </c>
      <c r="J10" s="46">
        <v>227</v>
      </c>
      <c r="K10" s="46">
        <v>0</v>
      </c>
      <c r="L10" s="46">
        <v>6</v>
      </c>
      <c r="M10" s="6">
        <f t="shared" ref="M10:M22" si="1">I10*0.5+J10*1+K10*2+L10*2.5</f>
        <v>270</v>
      </c>
      <c r="N10" s="9">
        <f>F20+F21+F22+M10</f>
        <v>955.5</v>
      </c>
      <c r="O10" s="19" t="s">
        <v>43</v>
      </c>
      <c r="P10" s="46">
        <v>54</v>
      </c>
      <c r="Q10" s="46">
        <v>190</v>
      </c>
      <c r="R10" s="46">
        <v>0</v>
      </c>
      <c r="S10" s="46">
        <v>2</v>
      </c>
      <c r="T10" s="6">
        <f t="shared" ref="T10:T21" si="2">P10*0.5+Q10*1+R10*2+S10*2.5</f>
        <v>222</v>
      </c>
      <c r="U10" s="10"/>
      <c r="V10">
        <f>SUM(B10:B22)+SUM(I10:I22)+SUM(P10:P21)</f>
        <v>1635</v>
      </c>
      <c r="W10">
        <f t="shared" ref="W10:Y10" si="3">SUM(C10:C22)+SUM(J10:J22)+SUM(Q10:Q21)</f>
        <v>8325</v>
      </c>
      <c r="X10">
        <f t="shared" si="3"/>
        <v>9</v>
      </c>
      <c r="Y10">
        <f t="shared" si="3"/>
        <v>105</v>
      </c>
      <c r="AB10" s="1"/>
    </row>
    <row r="11" spans="1:28" ht="24" customHeight="1" x14ac:dyDescent="0.2">
      <c r="A11" s="18" t="s">
        <v>14</v>
      </c>
      <c r="B11" s="46">
        <v>28</v>
      </c>
      <c r="C11" s="46">
        <v>215</v>
      </c>
      <c r="D11" s="46">
        <v>0</v>
      </c>
      <c r="E11" s="46">
        <v>0</v>
      </c>
      <c r="F11" s="6">
        <f t="shared" si="0"/>
        <v>229</v>
      </c>
      <c r="G11" s="2"/>
      <c r="H11" s="19" t="s">
        <v>5</v>
      </c>
      <c r="I11" s="46">
        <v>63</v>
      </c>
      <c r="J11" s="46">
        <v>240</v>
      </c>
      <c r="K11" s="46">
        <v>0</v>
      </c>
      <c r="L11" s="46">
        <v>4</v>
      </c>
      <c r="M11" s="6">
        <f t="shared" si="1"/>
        <v>281.5</v>
      </c>
      <c r="N11" s="9">
        <f>F21+F22+M10+M11</f>
        <v>1023.5</v>
      </c>
      <c r="O11" s="19" t="s">
        <v>44</v>
      </c>
      <c r="P11" s="46">
        <v>38</v>
      </c>
      <c r="Q11" s="46">
        <v>199</v>
      </c>
      <c r="R11" s="46">
        <v>1</v>
      </c>
      <c r="S11" s="46">
        <v>5</v>
      </c>
      <c r="T11" s="6">
        <f t="shared" si="2"/>
        <v>232.5</v>
      </c>
      <c r="U11" s="2"/>
      <c r="V11" s="127">
        <f>V10/$V$12</f>
        <v>0.16229898749255509</v>
      </c>
      <c r="W11" s="127">
        <f t="shared" ref="W11:Y11" si="4">W10/$V$12</f>
        <v>0.82638475282906487</v>
      </c>
      <c r="X11" s="127">
        <f t="shared" si="4"/>
        <v>8.9338892197736745E-4</v>
      </c>
      <c r="Y11" s="127">
        <f t="shared" si="4"/>
        <v>1.042287075640262E-2</v>
      </c>
      <c r="AB11" s="1"/>
    </row>
    <row r="12" spans="1:28" ht="24" customHeight="1" x14ac:dyDescent="0.2">
      <c r="A12" s="18" t="s">
        <v>17</v>
      </c>
      <c r="B12" s="46">
        <v>22</v>
      </c>
      <c r="C12" s="46">
        <v>224</v>
      </c>
      <c r="D12" s="46">
        <v>0</v>
      </c>
      <c r="E12" s="46">
        <v>0</v>
      </c>
      <c r="F12" s="6">
        <f t="shared" si="0"/>
        <v>235</v>
      </c>
      <c r="G12" s="2"/>
      <c r="H12" s="19" t="s">
        <v>6</v>
      </c>
      <c r="I12" s="46">
        <v>48</v>
      </c>
      <c r="J12" s="46">
        <v>273</v>
      </c>
      <c r="K12" s="46">
        <v>1</v>
      </c>
      <c r="L12" s="46">
        <v>6</v>
      </c>
      <c r="M12" s="6">
        <f t="shared" si="1"/>
        <v>314</v>
      </c>
      <c r="N12" s="2">
        <f>F22+M10+M11+M12</f>
        <v>1112.5</v>
      </c>
      <c r="O12" s="19" t="s">
        <v>32</v>
      </c>
      <c r="P12" s="46">
        <v>51</v>
      </c>
      <c r="Q12" s="46">
        <v>207</v>
      </c>
      <c r="R12" s="46">
        <v>0</v>
      </c>
      <c r="S12" s="46">
        <v>4</v>
      </c>
      <c r="T12" s="6">
        <f t="shared" si="2"/>
        <v>242.5</v>
      </c>
      <c r="U12" s="2"/>
      <c r="V12">
        <f>V10+W10+X10+Y10</f>
        <v>10074</v>
      </c>
      <c r="AB12" s="1"/>
    </row>
    <row r="13" spans="1:28" ht="24" customHeight="1" x14ac:dyDescent="0.2">
      <c r="A13" s="18" t="s">
        <v>19</v>
      </c>
      <c r="B13" s="46">
        <v>30</v>
      </c>
      <c r="C13" s="46">
        <v>218</v>
      </c>
      <c r="D13" s="46">
        <v>1</v>
      </c>
      <c r="E13" s="46">
        <v>2</v>
      </c>
      <c r="F13" s="6">
        <f t="shared" si="0"/>
        <v>240</v>
      </c>
      <c r="G13" s="2">
        <f t="shared" ref="G13:G19" si="5">F10+F11+F12+F13</f>
        <v>909.5</v>
      </c>
      <c r="H13" s="19" t="s">
        <v>7</v>
      </c>
      <c r="I13" s="46">
        <v>37</v>
      </c>
      <c r="J13" s="46">
        <v>263</v>
      </c>
      <c r="K13" s="46">
        <v>0</v>
      </c>
      <c r="L13" s="46">
        <v>1</v>
      </c>
      <c r="M13" s="6">
        <f t="shared" si="1"/>
        <v>284</v>
      </c>
      <c r="N13" s="2">
        <f t="shared" ref="N13:N18" si="6">M10+M11+M12+M13</f>
        <v>1149.5</v>
      </c>
      <c r="O13" s="19" t="s">
        <v>33</v>
      </c>
      <c r="P13" s="46">
        <v>51</v>
      </c>
      <c r="Q13" s="46">
        <v>214</v>
      </c>
      <c r="R13" s="46">
        <v>1</v>
      </c>
      <c r="S13" s="46">
        <v>1</v>
      </c>
      <c r="T13" s="6">
        <f t="shared" si="2"/>
        <v>244</v>
      </c>
      <c r="U13" s="2">
        <f t="shared" ref="U13:U21" si="7">T10+T11+T12+T13</f>
        <v>941</v>
      </c>
      <c r="AB13" s="51">
        <v>241</v>
      </c>
    </row>
    <row r="14" spans="1:28" ht="24" customHeight="1" x14ac:dyDescent="0.2">
      <c r="A14" s="18" t="s">
        <v>21</v>
      </c>
      <c r="B14" s="46">
        <v>19</v>
      </c>
      <c r="C14" s="46">
        <v>189</v>
      </c>
      <c r="D14" s="46">
        <v>1</v>
      </c>
      <c r="E14" s="46">
        <v>4</v>
      </c>
      <c r="F14" s="6">
        <f t="shared" si="0"/>
        <v>210.5</v>
      </c>
      <c r="G14" s="2">
        <f t="shared" si="5"/>
        <v>914.5</v>
      </c>
      <c r="H14" s="19" t="s">
        <v>9</v>
      </c>
      <c r="I14" s="46">
        <v>32</v>
      </c>
      <c r="J14" s="46">
        <v>250</v>
      </c>
      <c r="K14" s="46">
        <v>0</v>
      </c>
      <c r="L14" s="46">
        <v>4</v>
      </c>
      <c r="M14" s="6">
        <f t="shared" si="1"/>
        <v>276</v>
      </c>
      <c r="N14" s="2">
        <f t="shared" si="6"/>
        <v>1155.5</v>
      </c>
      <c r="O14" s="19" t="s">
        <v>29</v>
      </c>
      <c r="P14" s="45">
        <v>56</v>
      </c>
      <c r="Q14" s="45">
        <v>207</v>
      </c>
      <c r="R14" s="45">
        <v>0</v>
      </c>
      <c r="S14" s="45">
        <v>1</v>
      </c>
      <c r="T14" s="6">
        <f t="shared" si="2"/>
        <v>237.5</v>
      </c>
      <c r="U14" s="2">
        <f t="shared" si="7"/>
        <v>956.5</v>
      </c>
      <c r="AB14" s="51">
        <v>250</v>
      </c>
    </row>
    <row r="15" spans="1:28" ht="24" customHeight="1" x14ac:dyDescent="0.2">
      <c r="A15" s="18" t="s">
        <v>23</v>
      </c>
      <c r="B15" s="46">
        <v>38</v>
      </c>
      <c r="C15" s="46">
        <v>201</v>
      </c>
      <c r="D15" s="46">
        <v>0</v>
      </c>
      <c r="E15" s="46">
        <v>2</v>
      </c>
      <c r="F15" s="6">
        <f t="shared" si="0"/>
        <v>225</v>
      </c>
      <c r="G15" s="2">
        <f t="shared" si="5"/>
        <v>910.5</v>
      </c>
      <c r="H15" s="19" t="s">
        <v>12</v>
      </c>
      <c r="I15" s="46">
        <v>30</v>
      </c>
      <c r="J15" s="46">
        <v>246</v>
      </c>
      <c r="K15" s="46">
        <v>0</v>
      </c>
      <c r="L15" s="46">
        <v>2</v>
      </c>
      <c r="M15" s="6">
        <f t="shared" si="1"/>
        <v>266</v>
      </c>
      <c r="N15" s="2">
        <f t="shared" si="6"/>
        <v>1140</v>
      </c>
      <c r="O15" s="18" t="s">
        <v>30</v>
      </c>
      <c r="P15" s="46">
        <v>74</v>
      </c>
      <c r="Q15" s="46">
        <v>234</v>
      </c>
      <c r="R15" s="45">
        <v>2</v>
      </c>
      <c r="S15" s="46">
        <v>3</v>
      </c>
      <c r="T15" s="6">
        <f t="shared" si="2"/>
        <v>282.5</v>
      </c>
      <c r="U15" s="2">
        <f t="shared" si="7"/>
        <v>1006.5</v>
      </c>
      <c r="AB15" s="51">
        <v>262</v>
      </c>
    </row>
    <row r="16" spans="1:28" ht="24" customHeight="1" x14ac:dyDescent="0.2">
      <c r="A16" s="18" t="s">
        <v>39</v>
      </c>
      <c r="B16" s="46">
        <v>22</v>
      </c>
      <c r="C16" s="46">
        <v>180</v>
      </c>
      <c r="D16" s="46">
        <v>0</v>
      </c>
      <c r="E16" s="46">
        <v>2</v>
      </c>
      <c r="F16" s="6">
        <f t="shared" si="0"/>
        <v>196</v>
      </c>
      <c r="G16" s="2">
        <f t="shared" si="5"/>
        <v>871.5</v>
      </c>
      <c r="H16" s="19" t="s">
        <v>15</v>
      </c>
      <c r="I16" s="46">
        <v>29</v>
      </c>
      <c r="J16" s="46">
        <v>234</v>
      </c>
      <c r="K16" s="46">
        <v>0</v>
      </c>
      <c r="L16" s="46">
        <v>3</v>
      </c>
      <c r="M16" s="6">
        <f t="shared" si="1"/>
        <v>256</v>
      </c>
      <c r="N16" s="2">
        <f t="shared" si="6"/>
        <v>1082</v>
      </c>
      <c r="O16" s="19" t="s">
        <v>8</v>
      </c>
      <c r="P16" s="46">
        <v>58</v>
      </c>
      <c r="Q16" s="46">
        <v>262</v>
      </c>
      <c r="R16" s="46">
        <v>1</v>
      </c>
      <c r="S16" s="46">
        <v>1</v>
      </c>
      <c r="T16" s="6">
        <f t="shared" si="2"/>
        <v>295.5</v>
      </c>
      <c r="U16" s="2">
        <f t="shared" si="7"/>
        <v>1059.5</v>
      </c>
      <c r="AB16" s="51">
        <v>270.5</v>
      </c>
    </row>
    <row r="17" spans="1:28" ht="24" customHeight="1" x14ac:dyDescent="0.2">
      <c r="A17" s="18" t="s">
        <v>40</v>
      </c>
      <c r="B17" s="46">
        <v>26</v>
      </c>
      <c r="C17" s="46">
        <v>188</v>
      </c>
      <c r="D17" s="46">
        <v>0</v>
      </c>
      <c r="E17" s="46">
        <v>4</v>
      </c>
      <c r="F17" s="6">
        <f t="shared" si="0"/>
        <v>211</v>
      </c>
      <c r="G17" s="2">
        <f t="shared" si="5"/>
        <v>842.5</v>
      </c>
      <c r="H17" s="19" t="s">
        <v>18</v>
      </c>
      <c r="I17" s="46">
        <v>34</v>
      </c>
      <c r="J17" s="46">
        <v>178</v>
      </c>
      <c r="K17" s="46">
        <v>1</v>
      </c>
      <c r="L17" s="46">
        <v>3</v>
      </c>
      <c r="M17" s="6">
        <f t="shared" si="1"/>
        <v>204.5</v>
      </c>
      <c r="N17" s="2">
        <f t="shared" si="6"/>
        <v>1002.5</v>
      </c>
      <c r="O17" s="19" t="s">
        <v>10</v>
      </c>
      <c r="P17" s="46">
        <v>73</v>
      </c>
      <c r="Q17" s="46">
        <v>264</v>
      </c>
      <c r="R17" s="46">
        <v>0</v>
      </c>
      <c r="S17" s="46">
        <v>5</v>
      </c>
      <c r="T17" s="6">
        <f t="shared" si="2"/>
        <v>313</v>
      </c>
      <c r="U17" s="2">
        <f t="shared" si="7"/>
        <v>1128.5</v>
      </c>
      <c r="AB17" s="51">
        <v>289.5</v>
      </c>
    </row>
    <row r="18" spans="1:28" ht="24" customHeight="1" x14ac:dyDescent="0.2">
      <c r="A18" s="18" t="s">
        <v>41</v>
      </c>
      <c r="B18" s="46">
        <v>31</v>
      </c>
      <c r="C18" s="46">
        <v>152</v>
      </c>
      <c r="D18" s="46">
        <v>0</v>
      </c>
      <c r="E18" s="46">
        <v>1</v>
      </c>
      <c r="F18" s="6">
        <f t="shared" si="0"/>
        <v>170</v>
      </c>
      <c r="G18" s="2">
        <f t="shared" si="5"/>
        <v>802</v>
      </c>
      <c r="H18" s="19" t="s">
        <v>20</v>
      </c>
      <c r="I18" s="46">
        <v>29</v>
      </c>
      <c r="J18" s="46">
        <v>197</v>
      </c>
      <c r="K18" s="46">
        <v>0</v>
      </c>
      <c r="L18" s="46">
        <v>1</v>
      </c>
      <c r="M18" s="6">
        <f t="shared" si="1"/>
        <v>214</v>
      </c>
      <c r="N18" s="2">
        <f t="shared" si="6"/>
        <v>940.5</v>
      </c>
      <c r="O18" s="19" t="s">
        <v>13</v>
      </c>
      <c r="P18" s="46">
        <v>97</v>
      </c>
      <c r="Q18" s="46">
        <v>279</v>
      </c>
      <c r="R18" s="46">
        <v>0</v>
      </c>
      <c r="S18" s="46">
        <v>4</v>
      </c>
      <c r="T18" s="6">
        <f t="shared" si="2"/>
        <v>337.5</v>
      </c>
      <c r="U18" s="2">
        <f t="shared" si="7"/>
        <v>1228.5</v>
      </c>
      <c r="AB18" s="51">
        <v>291</v>
      </c>
    </row>
    <row r="19" spans="1:28" ht="24" customHeight="1" thickBot="1" x14ac:dyDescent="0.25">
      <c r="A19" s="21" t="s">
        <v>42</v>
      </c>
      <c r="B19" s="47">
        <v>40</v>
      </c>
      <c r="C19" s="47">
        <v>197</v>
      </c>
      <c r="D19" s="47">
        <v>0</v>
      </c>
      <c r="E19" s="47">
        <v>1</v>
      </c>
      <c r="F19" s="7">
        <f t="shared" si="0"/>
        <v>219.5</v>
      </c>
      <c r="G19" s="3">
        <f t="shared" si="5"/>
        <v>796.5</v>
      </c>
      <c r="H19" s="20" t="s">
        <v>22</v>
      </c>
      <c r="I19" s="45">
        <v>31</v>
      </c>
      <c r="J19" s="45">
        <v>185</v>
      </c>
      <c r="K19" s="45">
        <v>0</v>
      </c>
      <c r="L19" s="45">
        <v>4</v>
      </c>
      <c r="M19" s="6">
        <f t="shared" si="1"/>
        <v>210.5</v>
      </c>
      <c r="N19" s="2">
        <f>M16+M17+M18+M19</f>
        <v>885</v>
      </c>
      <c r="O19" s="19" t="s">
        <v>16</v>
      </c>
      <c r="P19" s="46">
        <v>86</v>
      </c>
      <c r="Q19" s="46">
        <v>283</v>
      </c>
      <c r="R19" s="46">
        <v>0</v>
      </c>
      <c r="S19" s="46">
        <v>3</v>
      </c>
      <c r="T19" s="6">
        <f t="shared" si="2"/>
        <v>333.5</v>
      </c>
      <c r="U19" s="2">
        <f t="shared" si="7"/>
        <v>1279.5</v>
      </c>
      <c r="AB19" s="51">
        <v>294</v>
      </c>
    </row>
    <row r="20" spans="1:28" ht="24" customHeight="1" x14ac:dyDescent="0.2">
      <c r="A20" s="19" t="s">
        <v>27</v>
      </c>
      <c r="B20" s="45">
        <v>36</v>
      </c>
      <c r="C20" s="45">
        <v>188</v>
      </c>
      <c r="D20" s="45">
        <v>0</v>
      </c>
      <c r="E20" s="45">
        <v>3</v>
      </c>
      <c r="F20" s="8">
        <f t="shared" si="0"/>
        <v>213.5</v>
      </c>
      <c r="G20" s="35"/>
      <c r="H20" s="19" t="s">
        <v>24</v>
      </c>
      <c r="I20" s="46">
        <v>27</v>
      </c>
      <c r="J20" s="46">
        <v>200</v>
      </c>
      <c r="K20" s="46">
        <v>0</v>
      </c>
      <c r="L20" s="46">
        <v>2</v>
      </c>
      <c r="M20" s="8">
        <f t="shared" si="1"/>
        <v>218.5</v>
      </c>
      <c r="N20" s="2">
        <f>M17+M18+M19+M20</f>
        <v>847.5</v>
      </c>
      <c r="O20" s="19" t="s">
        <v>45</v>
      </c>
      <c r="P20" s="45">
        <v>64</v>
      </c>
      <c r="Q20" s="45">
        <v>279</v>
      </c>
      <c r="R20" s="46">
        <v>0</v>
      </c>
      <c r="S20" s="45">
        <v>0</v>
      </c>
      <c r="T20" s="8">
        <f t="shared" si="2"/>
        <v>311</v>
      </c>
      <c r="U20" s="2">
        <f t="shared" si="7"/>
        <v>1295</v>
      </c>
      <c r="AB20" s="51">
        <v>299</v>
      </c>
    </row>
    <row r="21" spans="1:28" ht="24" customHeight="1" thickBot="1" x14ac:dyDescent="0.25">
      <c r="A21" s="19" t="s">
        <v>28</v>
      </c>
      <c r="B21" s="46">
        <v>36</v>
      </c>
      <c r="C21" s="46">
        <v>192</v>
      </c>
      <c r="D21" s="46">
        <v>0</v>
      </c>
      <c r="E21" s="46">
        <v>6</v>
      </c>
      <c r="F21" s="6">
        <f t="shared" si="0"/>
        <v>225</v>
      </c>
      <c r="G21" s="36"/>
      <c r="H21" s="20" t="s">
        <v>25</v>
      </c>
      <c r="I21" s="46">
        <v>39</v>
      </c>
      <c r="J21" s="46">
        <v>205</v>
      </c>
      <c r="K21" s="46">
        <v>0</v>
      </c>
      <c r="L21" s="46">
        <v>4</v>
      </c>
      <c r="M21" s="6">
        <f t="shared" si="1"/>
        <v>234.5</v>
      </c>
      <c r="N21" s="2">
        <f>M18+M19+M20+M21</f>
        <v>877.5</v>
      </c>
      <c r="O21" s="21" t="s">
        <v>46</v>
      </c>
      <c r="P21" s="47">
        <v>58</v>
      </c>
      <c r="Q21" s="47">
        <v>256</v>
      </c>
      <c r="R21" s="47">
        <v>0</v>
      </c>
      <c r="S21" s="47">
        <v>1</v>
      </c>
      <c r="T21" s="7">
        <f t="shared" si="2"/>
        <v>287.5</v>
      </c>
      <c r="U21" s="3">
        <f t="shared" si="7"/>
        <v>1269.5</v>
      </c>
      <c r="AB21" s="51">
        <v>299.5</v>
      </c>
    </row>
    <row r="22" spans="1:28" ht="24" customHeight="1" thickBot="1" x14ac:dyDescent="0.25">
      <c r="A22" s="19" t="s">
        <v>1</v>
      </c>
      <c r="B22" s="46">
        <v>32</v>
      </c>
      <c r="C22" s="46">
        <v>216</v>
      </c>
      <c r="D22" s="46">
        <v>0</v>
      </c>
      <c r="E22" s="46">
        <v>6</v>
      </c>
      <c r="F22" s="6">
        <f t="shared" si="0"/>
        <v>247</v>
      </c>
      <c r="G22" s="2"/>
      <c r="H22" s="21" t="s">
        <v>26</v>
      </c>
      <c r="I22" s="47">
        <v>36</v>
      </c>
      <c r="J22" s="47">
        <v>202</v>
      </c>
      <c r="K22" s="47">
        <v>0</v>
      </c>
      <c r="L22" s="47">
        <v>3</v>
      </c>
      <c r="M22" s="6">
        <f t="shared" si="1"/>
        <v>227.5</v>
      </c>
      <c r="N22" s="3">
        <f>M19+M20+M21+M22</f>
        <v>891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914.5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1155.5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1295</v>
      </c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65</v>
      </c>
      <c r="G24" s="57"/>
      <c r="H24" s="153"/>
      <c r="I24" s="154"/>
      <c r="J24" s="52" t="s">
        <v>72</v>
      </c>
      <c r="K24" s="55"/>
      <c r="L24" s="55"/>
      <c r="M24" s="56" t="s">
        <v>66</v>
      </c>
      <c r="N24" s="57"/>
      <c r="O24" s="153"/>
      <c r="P24" s="154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85 X CARRERA 43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8543</v>
      </c>
      <c r="M5" s="146"/>
      <c r="N5" s="146"/>
      <c r="O5" s="12"/>
      <c r="P5" s="135" t="s">
        <v>57</v>
      </c>
      <c r="Q5" s="135"/>
      <c r="R5" s="135"/>
      <c r="S5" s="144" t="s">
        <v>93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f>'G-1'!S6:U6</f>
        <v>43164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53</v>
      </c>
      <c r="C10" s="46">
        <v>154</v>
      </c>
      <c r="D10" s="46">
        <v>17</v>
      </c>
      <c r="E10" s="46">
        <v>2</v>
      </c>
      <c r="F10" s="48">
        <f>B10*0.5+C10*1+D10*2+E10*2.5</f>
        <v>219.5</v>
      </c>
      <c r="G10" s="2"/>
      <c r="H10" s="19" t="s">
        <v>4</v>
      </c>
      <c r="I10" s="46">
        <v>34</v>
      </c>
      <c r="J10" s="46">
        <v>189</v>
      </c>
      <c r="K10" s="46">
        <v>15</v>
      </c>
      <c r="L10" s="46">
        <v>5</v>
      </c>
      <c r="M10" s="6">
        <f>I10*0.5+J10*1+K10*2+L10*2.5</f>
        <v>248.5</v>
      </c>
      <c r="N10" s="9">
        <f>F20+F21+F22+M10</f>
        <v>993</v>
      </c>
      <c r="O10" s="19" t="s">
        <v>43</v>
      </c>
      <c r="P10" s="46">
        <v>36</v>
      </c>
      <c r="Q10" s="46">
        <v>190</v>
      </c>
      <c r="R10" s="46">
        <v>13</v>
      </c>
      <c r="S10" s="46">
        <v>2</v>
      </c>
      <c r="T10" s="6">
        <f>P10*0.5+Q10*1+R10*2+S10*2.5</f>
        <v>239</v>
      </c>
      <c r="U10" s="10"/>
      <c r="V10">
        <f>SUM(B10:B22)+SUM(I10:I22)+SUM(P10:P21)</f>
        <v>1420</v>
      </c>
      <c r="W10">
        <f t="shared" ref="W10:Y10" si="0">SUM(C10:C22)+SUM(J10:J22)+SUM(Q10:Q21)</f>
        <v>7535</v>
      </c>
      <c r="X10" t="b">
        <f>W13=SUM(D10:D22)+SUM(K10:K22)+SUM(R10:R21)</f>
        <v>0</v>
      </c>
      <c r="Y10">
        <f t="shared" si="0"/>
        <v>100</v>
      </c>
      <c r="Z10" s="51"/>
      <c r="AA10" s="1"/>
      <c r="AB10" s="1"/>
    </row>
    <row r="11" spans="1:28" ht="24" customHeight="1" x14ac:dyDescent="0.2">
      <c r="A11" s="18" t="s">
        <v>14</v>
      </c>
      <c r="B11" s="46">
        <v>61</v>
      </c>
      <c r="C11" s="46">
        <v>177</v>
      </c>
      <c r="D11" s="46">
        <v>15</v>
      </c>
      <c r="E11" s="46">
        <v>3</v>
      </c>
      <c r="F11" s="6">
        <f t="shared" ref="F11:F22" si="1">B11*0.5+C11*1+D11*2+E11*2.5</f>
        <v>245</v>
      </c>
      <c r="G11" s="2"/>
      <c r="H11" s="19" t="s">
        <v>5</v>
      </c>
      <c r="I11" s="46">
        <v>33</v>
      </c>
      <c r="J11" s="46">
        <v>271</v>
      </c>
      <c r="K11" s="46">
        <v>12</v>
      </c>
      <c r="L11" s="46">
        <v>2</v>
      </c>
      <c r="M11" s="6">
        <f t="shared" ref="M11:M22" si="2">I11*0.5+J11*1+K11*2+L11*2.5</f>
        <v>316.5</v>
      </c>
      <c r="N11" s="9">
        <f>F21+F22+M10+M11</f>
        <v>1080</v>
      </c>
      <c r="O11" s="19" t="s">
        <v>44</v>
      </c>
      <c r="P11" s="46">
        <v>35</v>
      </c>
      <c r="Q11" s="46">
        <v>203</v>
      </c>
      <c r="R11" s="46">
        <v>16</v>
      </c>
      <c r="S11" s="46">
        <v>2</v>
      </c>
      <c r="T11" s="6">
        <f t="shared" ref="T11:T21" si="3">P11*0.5+Q11*1+R11*2+S11*2.5</f>
        <v>257.5</v>
      </c>
      <c r="U11" s="2"/>
      <c r="V11" s="127">
        <f>V10/$V$12</f>
        <v>0.15681943677526228</v>
      </c>
      <c r="W11" s="127">
        <f t="shared" ref="W11:Y11" si="4">W10/$V$12</f>
        <v>0.8321369409166206</v>
      </c>
      <c r="X11" s="127">
        <f t="shared" si="4"/>
        <v>0</v>
      </c>
      <c r="Y11" s="127">
        <f t="shared" si="4"/>
        <v>1.1043622308117063E-2</v>
      </c>
      <c r="Z11" s="51"/>
      <c r="AA11" s="1"/>
      <c r="AB11" s="1"/>
    </row>
    <row r="12" spans="1:28" ht="24" customHeight="1" x14ac:dyDescent="0.2">
      <c r="A12" s="18" t="s">
        <v>17</v>
      </c>
      <c r="B12" s="46">
        <v>37</v>
      </c>
      <c r="C12" s="46">
        <v>115</v>
      </c>
      <c r="D12" s="46">
        <v>15</v>
      </c>
      <c r="E12" s="46">
        <v>1</v>
      </c>
      <c r="F12" s="6">
        <f t="shared" si="1"/>
        <v>166</v>
      </c>
      <c r="G12" s="2"/>
      <c r="H12" s="19" t="s">
        <v>6</v>
      </c>
      <c r="I12" s="46">
        <v>27</v>
      </c>
      <c r="J12" s="46">
        <v>225</v>
      </c>
      <c r="K12" s="46">
        <v>9</v>
      </c>
      <c r="L12" s="46">
        <v>3</v>
      </c>
      <c r="M12" s="6">
        <f t="shared" si="2"/>
        <v>264</v>
      </c>
      <c r="N12" s="2">
        <f>F22+M10+M11+M12</f>
        <v>1116</v>
      </c>
      <c r="O12" s="19" t="s">
        <v>32</v>
      </c>
      <c r="P12" s="46">
        <v>38</v>
      </c>
      <c r="Q12" s="46">
        <v>234</v>
      </c>
      <c r="R12" s="46">
        <v>14</v>
      </c>
      <c r="S12" s="46">
        <v>5</v>
      </c>
      <c r="T12" s="6">
        <f t="shared" si="3"/>
        <v>293.5</v>
      </c>
      <c r="U12" s="2"/>
      <c r="V12">
        <f>V10+W10+X10+Y10</f>
        <v>9055</v>
      </c>
      <c r="Z12" s="51"/>
      <c r="AA12" s="1"/>
      <c r="AB12" s="1"/>
    </row>
    <row r="13" spans="1:28" ht="24" customHeight="1" x14ac:dyDescent="0.2">
      <c r="A13" s="18" t="s">
        <v>19</v>
      </c>
      <c r="B13" s="46">
        <v>37</v>
      </c>
      <c r="C13" s="46">
        <v>199</v>
      </c>
      <c r="D13" s="46">
        <v>19</v>
      </c>
      <c r="E13" s="46">
        <v>3</v>
      </c>
      <c r="F13" s="6">
        <f t="shared" si="1"/>
        <v>263</v>
      </c>
      <c r="G13" s="2">
        <f>F10+F11+F12+F13</f>
        <v>893.5</v>
      </c>
      <c r="H13" s="19" t="s">
        <v>7</v>
      </c>
      <c r="I13" s="46">
        <v>27</v>
      </c>
      <c r="J13" s="46">
        <v>222</v>
      </c>
      <c r="K13" s="46">
        <v>14</v>
      </c>
      <c r="L13" s="46">
        <v>1</v>
      </c>
      <c r="M13" s="6">
        <f t="shared" si="2"/>
        <v>266</v>
      </c>
      <c r="N13" s="2">
        <f t="shared" ref="N13:N18" si="5">M10+M11+M12+M13</f>
        <v>1095</v>
      </c>
      <c r="O13" s="19" t="s">
        <v>33</v>
      </c>
      <c r="P13" s="46">
        <v>44</v>
      </c>
      <c r="Q13" s="46">
        <v>198</v>
      </c>
      <c r="R13" s="46">
        <v>15</v>
      </c>
      <c r="S13" s="46">
        <v>3</v>
      </c>
      <c r="T13" s="6">
        <f t="shared" si="3"/>
        <v>257.5</v>
      </c>
      <c r="U13" s="2">
        <f t="shared" ref="U13:U21" si="6">T10+T11+T12+T13</f>
        <v>1047.5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32</v>
      </c>
      <c r="C14" s="46">
        <v>150</v>
      </c>
      <c r="D14" s="46">
        <v>19</v>
      </c>
      <c r="E14" s="46">
        <v>2</v>
      </c>
      <c r="F14" s="6">
        <f t="shared" si="1"/>
        <v>209</v>
      </c>
      <c r="G14" s="2">
        <f t="shared" ref="G14:G19" si="7">F11+F12+F13+F14</f>
        <v>883</v>
      </c>
      <c r="H14" s="19" t="s">
        <v>9</v>
      </c>
      <c r="I14" s="46">
        <v>33</v>
      </c>
      <c r="J14" s="46">
        <v>231</v>
      </c>
      <c r="K14" s="46">
        <v>11</v>
      </c>
      <c r="L14" s="46">
        <v>1</v>
      </c>
      <c r="M14" s="6">
        <f t="shared" si="2"/>
        <v>272</v>
      </c>
      <c r="N14" s="2">
        <f t="shared" si="5"/>
        <v>1118.5</v>
      </c>
      <c r="O14" s="19" t="s">
        <v>29</v>
      </c>
      <c r="P14" s="45">
        <v>38</v>
      </c>
      <c r="Q14" s="45">
        <v>230</v>
      </c>
      <c r="R14" s="45">
        <v>11</v>
      </c>
      <c r="S14" s="45">
        <v>1</v>
      </c>
      <c r="T14" s="6">
        <f t="shared" si="3"/>
        <v>273.5</v>
      </c>
      <c r="U14" s="2">
        <f t="shared" si="6"/>
        <v>1082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43</v>
      </c>
      <c r="C15" s="46">
        <v>156</v>
      </c>
      <c r="D15" s="46">
        <v>29</v>
      </c>
      <c r="E15" s="46">
        <v>2</v>
      </c>
      <c r="F15" s="6">
        <f t="shared" si="1"/>
        <v>240.5</v>
      </c>
      <c r="G15" s="2">
        <f t="shared" si="7"/>
        <v>878.5</v>
      </c>
      <c r="H15" s="19" t="s">
        <v>12</v>
      </c>
      <c r="I15" s="46">
        <v>30</v>
      </c>
      <c r="J15" s="46">
        <v>222</v>
      </c>
      <c r="K15" s="46">
        <v>10</v>
      </c>
      <c r="L15" s="46">
        <v>2</v>
      </c>
      <c r="M15" s="6">
        <f t="shared" si="2"/>
        <v>262</v>
      </c>
      <c r="N15" s="2">
        <f t="shared" si="5"/>
        <v>1064</v>
      </c>
      <c r="O15" s="18" t="s">
        <v>30</v>
      </c>
      <c r="P15" s="46">
        <v>43</v>
      </c>
      <c r="Q15" s="46">
        <v>221</v>
      </c>
      <c r="R15" s="46">
        <v>10</v>
      </c>
      <c r="S15" s="46">
        <v>3</v>
      </c>
      <c r="T15" s="6">
        <f t="shared" si="3"/>
        <v>270</v>
      </c>
      <c r="U15" s="2">
        <f t="shared" si="6"/>
        <v>1094.5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32</v>
      </c>
      <c r="C16" s="46">
        <v>179</v>
      </c>
      <c r="D16" s="46">
        <v>13</v>
      </c>
      <c r="E16" s="46">
        <v>6</v>
      </c>
      <c r="F16" s="6">
        <f t="shared" si="1"/>
        <v>236</v>
      </c>
      <c r="G16" s="2">
        <f t="shared" si="7"/>
        <v>948.5</v>
      </c>
      <c r="H16" s="19" t="s">
        <v>15</v>
      </c>
      <c r="I16" s="46">
        <v>28</v>
      </c>
      <c r="J16" s="46">
        <v>180</v>
      </c>
      <c r="K16" s="46">
        <v>12</v>
      </c>
      <c r="L16" s="46">
        <v>1</v>
      </c>
      <c r="M16" s="6">
        <f t="shared" si="2"/>
        <v>220.5</v>
      </c>
      <c r="N16" s="2">
        <f t="shared" si="5"/>
        <v>1020.5</v>
      </c>
      <c r="O16" s="19" t="s">
        <v>8</v>
      </c>
      <c r="P16" s="46">
        <v>37</v>
      </c>
      <c r="Q16" s="46">
        <v>27</v>
      </c>
      <c r="R16" s="46">
        <v>8</v>
      </c>
      <c r="S16" s="46">
        <v>2</v>
      </c>
      <c r="T16" s="6">
        <f t="shared" si="3"/>
        <v>66.5</v>
      </c>
      <c r="U16" s="2">
        <f t="shared" si="6"/>
        <v>867.5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31</v>
      </c>
      <c r="C17" s="46">
        <v>159</v>
      </c>
      <c r="D17" s="46">
        <v>19</v>
      </c>
      <c r="E17" s="46">
        <v>3</v>
      </c>
      <c r="F17" s="6">
        <f t="shared" si="1"/>
        <v>220</v>
      </c>
      <c r="G17" s="2">
        <f t="shared" si="7"/>
        <v>905.5</v>
      </c>
      <c r="H17" s="19" t="s">
        <v>18</v>
      </c>
      <c r="I17" s="46">
        <v>28</v>
      </c>
      <c r="J17" s="46">
        <v>155</v>
      </c>
      <c r="K17" s="46">
        <v>12</v>
      </c>
      <c r="L17" s="46">
        <v>3</v>
      </c>
      <c r="M17" s="6">
        <f t="shared" si="2"/>
        <v>200.5</v>
      </c>
      <c r="N17" s="2">
        <f t="shared" si="5"/>
        <v>955</v>
      </c>
      <c r="O17" s="19" t="s">
        <v>10</v>
      </c>
      <c r="P17" s="46">
        <v>55</v>
      </c>
      <c r="Q17" s="46">
        <v>256</v>
      </c>
      <c r="R17" s="46">
        <v>13</v>
      </c>
      <c r="S17" s="46">
        <v>2</v>
      </c>
      <c r="T17" s="6">
        <f t="shared" si="3"/>
        <v>314.5</v>
      </c>
      <c r="U17" s="2">
        <f t="shared" si="6"/>
        <v>924.5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34</v>
      </c>
      <c r="C18" s="46">
        <v>184</v>
      </c>
      <c r="D18" s="46">
        <v>14</v>
      </c>
      <c r="E18" s="46">
        <v>2</v>
      </c>
      <c r="F18" s="6">
        <f t="shared" si="1"/>
        <v>234</v>
      </c>
      <c r="G18" s="2">
        <f t="shared" si="7"/>
        <v>930.5</v>
      </c>
      <c r="H18" s="19" t="s">
        <v>20</v>
      </c>
      <c r="I18" s="46">
        <v>34</v>
      </c>
      <c r="J18" s="46">
        <v>161</v>
      </c>
      <c r="K18" s="46">
        <v>9</v>
      </c>
      <c r="L18" s="46">
        <v>5</v>
      </c>
      <c r="M18" s="6">
        <f t="shared" si="2"/>
        <v>208.5</v>
      </c>
      <c r="N18" s="2">
        <f t="shared" si="5"/>
        <v>891.5</v>
      </c>
      <c r="O18" s="19" t="s">
        <v>13</v>
      </c>
      <c r="P18" s="46">
        <v>49</v>
      </c>
      <c r="Q18" s="46">
        <v>254</v>
      </c>
      <c r="R18" s="46">
        <v>8</v>
      </c>
      <c r="S18" s="46">
        <v>1</v>
      </c>
      <c r="T18" s="6">
        <f t="shared" si="3"/>
        <v>297</v>
      </c>
      <c r="U18" s="2">
        <f t="shared" si="6"/>
        <v>948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48</v>
      </c>
      <c r="C19" s="47">
        <v>204</v>
      </c>
      <c r="D19" s="47">
        <v>13</v>
      </c>
      <c r="E19" s="47">
        <v>6</v>
      </c>
      <c r="F19" s="7">
        <f t="shared" si="1"/>
        <v>269</v>
      </c>
      <c r="G19" s="3">
        <f t="shared" si="7"/>
        <v>959</v>
      </c>
      <c r="H19" s="20" t="s">
        <v>22</v>
      </c>
      <c r="I19" s="45">
        <v>33</v>
      </c>
      <c r="J19" s="45">
        <v>206</v>
      </c>
      <c r="K19" s="45">
        <v>14</v>
      </c>
      <c r="L19" s="45">
        <v>3</v>
      </c>
      <c r="M19" s="6">
        <f t="shared" si="2"/>
        <v>258</v>
      </c>
      <c r="N19" s="2">
        <f>M16+M17+M18+M19</f>
        <v>887.5</v>
      </c>
      <c r="O19" s="19" t="s">
        <v>16</v>
      </c>
      <c r="P19" s="46">
        <v>45</v>
      </c>
      <c r="Q19" s="46">
        <v>284</v>
      </c>
      <c r="R19" s="46">
        <v>19</v>
      </c>
      <c r="S19" s="46">
        <v>0</v>
      </c>
      <c r="T19" s="6">
        <f t="shared" si="3"/>
        <v>344.5</v>
      </c>
      <c r="U19" s="2">
        <f t="shared" si="6"/>
        <v>1022.5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27</v>
      </c>
      <c r="C20" s="45">
        <v>179</v>
      </c>
      <c r="D20" s="45">
        <v>16</v>
      </c>
      <c r="E20" s="45">
        <v>2</v>
      </c>
      <c r="F20" s="8">
        <f t="shared" si="1"/>
        <v>229.5</v>
      </c>
      <c r="G20" s="35"/>
      <c r="H20" s="19" t="s">
        <v>24</v>
      </c>
      <c r="I20" s="46">
        <v>37</v>
      </c>
      <c r="J20" s="46">
        <v>222</v>
      </c>
      <c r="K20" s="46">
        <v>14</v>
      </c>
      <c r="L20" s="46">
        <v>7</v>
      </c>
      <c r="M20" s="8">
        <f t="shared" si="2"/>
        <v>286</v>
      </c>
      <c r="N20" s="2">
        <f>M17+M18+M19+M20</f>
        <v>953</v>
      </c>
      <c r="O20" s="19" t="s">
        <v>45</v>
      </c>
      <c r="P20" s="45">
        <v>37</v>
      </c>
      <c r="Q20" s="45">
        <v>237</v>
      </c>
      <c r="R20" s="45">
        <v>13</v>
      </c>
      <c r="S20" s="45">
        <v>0</v>
      </c>
      <c r="T20" s="8">
        <f t="shared" si="3"/>
        <v>281.5</v>
      </c>
      <c r="U20" s="2">
        <f t="shared" si="6"/>
        <v>1237.5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175</v>
      </c>
      <c r="D21" s="46">
        <v>12</v>
      </c>
      <c r="E21" s="46">
        <v>5</v>
      </c>
      <c r="F21" s="6">
        <f t="shared" si="1"/>
        <v>228</v>
      </c>
      <c r="G21" s="36"/>
      <c r="H21" s="20" t="s">
        <v>25</v>
      </c>
      <c r="I21" s="46">
        <v>41</v>
      </c>
      <c r="J21" s="46">
        <v>227</v>
      </c>
      <c r="K21" s="46">
        <v>16</v>
      </c>
      <c r="L21" s="46">
        <v>3</v>
      </c>
      <c r="M21" s="6">
        <f t="shared" si="2"/>
        <v>287</v>
      </c>
      <c r="N21" s="2">
        <f>M18+M19+M20+M21</f>
        <v>1039.5</v>
      </c>
      <c r="O21" s="21" t="s">
        <v>46</v>
      </c>
      <c r="P21" s="47">
        <v>33</v>
      </c>
      <c r="Q21" s="47">
        <v>231</v>
      </c>
      <c r="R21" s="47">
        <v>14</v>
      </c>
      <c r="S21" s="47">
        <v>0</v>
      </c>
      <c r="T21" s="7">
        <f t="shared" si="3"/>
        <v>275.5</v>
      </c>
      <c r="U21" s="3">
        <f t="shared" si="6"/>
        <v>1198.5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41</v>
      </c>
      <c r="C22" s="46">
        <v>208</v>
      </c>
      <c r="D22" s="46">
        <v>28</v>
      </c>
      <c r="E22" s="46">
        <v>1</v>
      </c>
      <c r="F22" s="6">
        <f t="shared" si="1"/>
        <v>287</v>
      </c>
      <c r="G22" s="2"/>
      <c r="H22" s="21" t="s">
        <v>26</v>
      </c>
      <c r="I22" s="47">
        <v>36</v>
      </c>
      <c r="J22" s="47">
        <v>220</v>
      </c>
      <c r="K22" s="47">
        <v>11</v>
      </c>
      <c r="L22" s="47">
        <v>5</v>
      </c>
      <c r="M22" s="6">
        <f t="shared" si="2"/>
        <v>272.5</v>
      </c>
      <c r="N22" s="3">
        <f>M19+M20+M21+M22</f>
        <v>1103.5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959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1118.5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1237.5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88</v>
      </c>
      <c r="G24" s="57"/>
      <c r="H24" s="153"/>
      <c r="I24" s="154"/>
      <c r="J24" s="52" t="s">
        <v>72</v>
      </c>
      <c r="K24" s="55"/>
      <c r="L24" s="55"/>
      <c r="M24" s="56" t="s">
        <v>66</v>
      </c>
      <c r="N24" s="57"/>
      <c r="O24" s="153"/>
      <c r="P24" s="154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85 X CARRERA 43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8543</v>
      </c>
      <c r="M6" s="146"/>
      <c r="N6" s="146"/>
      <c r="O6" s="12"/>
      <c r="P6" s="135" t="s">
        <v>58</v>
      </c>
      <c r="Q6" s="135"/>
      <c r="R6" s="135"/>
      <c r="S6" s="161">
        <f>'G-1'!S6:U6</f>
        <v>43164</v>
      </c>
      <c r="T6" s="161"/>
      <c r="U6" s="16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'G-1'!B10+'G-4'!B10</f>
        <v>77</v>
      </c>
      <c r="C10" s="46">
        <f>'G-1'!C10+'G-4'!C10</f>
        <v>345</v>
      </c>
      <c r="D10" s="46">
        <f>'G-1'!D10+'G-4'!D10</f>
        <v>17</v>
      </c>
      <c r="E10" s="46">
        <f>'G-1'!E10+'G-4'!E10</f>
        <v>3</v>
      </c>
      <c r="F10" s="6">
        <f t="shared" ref="F10:F22" si="0">B10*0.5+C10*1+D10*2+E10*2.5</f>
        <v>425</v>
      </c>
      <c r="G10" s="2"/>
      <c r="H10" s="19" t="s">
        <v>4</v>
      </c>
      <c r="I10" s="46">
        <f>'G-1'!I10+'G-4'!I10</f>
        <v>90</v>
      </c>
      <c r="J10" s="46">
        <f>'G-1'!J10+'G-4'!J10</f>
        <v>416</v>
      </c>
      <c r="K10" s="46">
        <f>'G-1'!K10+'G-4'!K10</f>
        <v>15</v>
      </c>
      <c r="L10" s="46">
        <f>'G-1'!L10+'G-4'!L10</f>
        <v>11</v>
      </c>
      <c r="M10" s="6">
        <f t="shared" ref="M10:M22" si="1">I10*0.5+J10*1+K10*2+L10*2.5</f>
        <v>518.5</v>
      </c>
      <c r="N10" s="9">
        <f>F20+F21+F22+M10</f>
        <v>1948.5</v>
      </c>
      <c r="O10" s="19" t="s">
        <v>43</v>
      </c>
      <c r="P10" s="46">
        <f>'G-1'!P10+'G-4'!P10</f>
        <v>90</v>
      </c>
      <c r="Q10" s="46">
        <f>'G-1'!Q10+'G-4'!Q10</f>
        <v>380</v>
      </c>
      <c r="R10" s="46">
        <f>'G-1'!R10+'G-4'!R10</f>
        <v>13</v>
      </c>
      <c r="S10" s="46">
        <f>'G-1'!S10+'G-4'!S10</f>
        <v>4</v>
      </c>
      <c r="T10" s="6">
        <f t="shared" ref="T10:T21" si="2">P10*0.5+Q10*1+R10*2+S10*2.5</f>
        <v>461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89</v>
      </c>
      <c r="C11" s="46">
        <f>'G-1'!C11+'G-4'!C11</f>
        <v>392</v>
      </c>
      <c r="D11" s="46">
        <f>'G-1'!D11+'G-4'!D11</f>
        <v>15</v>
      </c>
      <c r="E11" s="46">
        <f>'G-1'!E11+'G-4'!E11</f>
        <v>3</v>
      </c>
      <c r="F11" s="6">
        <f t="shared" si="0"/>
        <v>474</v>
      </c>
      <c r="G11" s="2"/>
      <c r="H11" s="19" t="s">
        <v>5</v>
      </c>
      <c r="I11" s="46">
        <f>'G-1'!I11+'G-4'!I11</f>
        <v>96</v>
      </c>
      <c r="J11" s="46">
        <f>'G-1'!J11+'G-4'!J11</f>
        <v>511</v>
      </c>
      <c r="K11" s="46">
        <f>'G-1'!K11+'G-4'!K11</f>
        <v>12</v>
      </c>
      <c r="L11" s="46">
        <f>'G-1'!L11+'G-4'!L11</f>
        <v>6</v>
      </c>
      <c r="M11" s="6">
        <f t="shared" si="1"/>
        <v>598</v>
      </c>
      <c r="N11" s="9">
        <f>F21+F22+M10+M11</f>
        <v>2103.5</v>
      </c>
      <c r="O11" s="19" t="s">
        <v>44</v>
      </c>
      <c r="P11" s="46">
        <f>'G-1'!P11+'G-4'!P11</f>
        <v>73</v>
      </c>
      <c r="Q11" s="46">
        <f>'G-1'!Q11+'G-4'!Q11</f>
        <v>402</v>
      </c>
      <c r="R11" s="46">
        <f>'G-1'!R11+'G-4'!R11</f>
        <v>17</v>
      </c>
      <c r="S11" s="46">
        <f>'G-1'!S11+'G-4'!S11</f>
        <v>7</v>
      </c>
      <c r="T11" s="6">
        <f t="shared" si="2"/>
        <v>490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59</v>
      </c>
      <c r="C12" s="46">
        <f>'G-1'!C12+'G-4'!C12</f>
        <v>339</v>
      </c>
      <c r="D12" s="46">
        <f>'G-1'!D12+'G-4'!D12</f>
        <v>15</v>
      </c>
      <c r="E12" s="46">
        <f>'G-1'!E12+'G-4'!E12</f>
        <v>1</v>
      </c>
      <c r="F12" s="6">
        <f t="shared" si="0"/>
        <v>401</v>
      </c>
      <c r="G12" s="2"/>
      <c r="H12" s="19" t="s">
        <v>6</v>
      </c>
      <c r="I12" s="46">
        <f>'G-1'!I12+'G-4'!I12</f>
        <v>75</v>
      </c>
      <c r="J12" s="46">
        <f>'G-1'!J12+'G-4'!J12</f>
        <v>498</v>
      </c>
      <c r="K12" s="46">
        <f>'G-1'!K12+'G-4'!K12</f>
        <v>10</v>
      </c>
      <c r="L12" s="46">
        <f>'G-1'!L12+'G-4'!L12</f>
        <v>9</v>
      </c>
      <c r="M12" s="6">
        <f t="shared" si="1"/>
        <v>578</v>
      </c>
      <c r="N12" s="2">
        <f>F22+M10+M11+M12</f>
        <v>2228.5</v>
      </c>
      <c r="O12" s="19" t="s">
        <v>32</v>
      </c>
      <c r="P12" s="46">
        <f>'G-1'!P12+'G-4'!P12</f>
        <v>89</v>
      </c>
      <c r="Q12" s="46">
        <f>'G-1'!Q12+'G-4'!Q12</f>
        <v>441</v>
      </c>
      <c r="R12" s="46">
        <f>'G-1'!R12+'G-4'!R12</f>
        <v>14</v>
      </c>
      <c r="S12" s="46">
        <f>'G-1'!S12+'G-4'!S12</f>
        <v>9</v>
      </c>
      <c r="T12" s="6">
        <f t="shared" si="2"/>
        <v>536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67</v>
      </c>
      <c r="C13" s="46">
        <f>'G-1'!C13+'G-4'!C13</f>
        <v>417</v>
      </c>
      <c r="D13" s="46">
        <f>'G-1'!D13+'G-4'!D13</f>
        <v>20</v>
      </c>
      <c r="E13" s="46">
        <f>'G-1'!E13+'G-4'!E13</f>
        <v>5</v>
      </c>
      <c r="F13" s="6">
        <f t="shared" si="0"/>
        <v>503</v>
      </c>
      <c r="G13" s="2">
        <f t="shared" ref="G13:G19" si="3">F10+F11+F12+F13</f>
        <v>1803</v>
      </c>
      <c r="H13" s="19" t="s">
        <v>7</v>
      </c>
      <c r="I13" s="46">
        <f>'G-1'!I13+'G-4'!I13</f>
        <v>64</v>
      </c>
      <c r="J13" s="46">
        <f>'G-1'!J13+'G-4'!J13</f>
        <v>485</v>
      </c>
      <c r="K13" s="46">
        <f>'G-1'!K13+'G-4'!K13</f>
        <v>14</v>
      </c>
      <c r="L13" s="46">
        <f>'G-1'!L13+'G-4'!L13</f>
        <v>2</v>
      </c>
      <c r="M13" s="6">
        <f t="shared" si="1"/>
        <v>550</v>
      </c>
      <c r="N13" s="2">
        <f t="shared" ref="N13:N18" si="4">M10+M11+M12+M13</f>
        <v>2244.5</v>
      </c>
      <c r="O13" s="19" t="s">
        <v>33</v>
      </c>
      <c r="P13" s="46">
        <f>'G-1'!P13+'G-4'!P13</f>
        <v>95</v>
      </c>
      <c r="Q13" s="46">
        <f>'G-1'!Q13+'G-4'!Q13</f>
        <v>412</v>
      </c>
      <c r="R13" s="46">
        <f>'G-1'!R13+'G-4'!R13</f>
        <v>16</v>
      </c>
      <c r="S13" s="46">
        <f>'G-1'!S13+'G-4'!S13</f>
        <v>4</v>
      </c>
      <c r="T13" s="6">
        <f t="shared" si="2"/>
        <v>501.5</v>
      </c>
      <c r="U13" s="2">
        <f t="shared" ref="U13:U21" si="5">T10+T11+T12+T13</f>
        <v>1988.5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51</v>
      </c>
      <c r="C14" s="46">
        <f>'G-1'!C14+'G-4'!C14</f>
        <v>339</v>
      </c>
      <c r="D14" s="46">
        <f>'G-1'!D14+'G-4'!D14</f>
        <v>20</v>
      </c>
      <c r="E14" s="46">
        <f>'G-1'!E14+'G-4'!E14</f>
        <v>6</v>
      </c>
      <c r="F14" s="6">
        <f t="shared" si="0"/>
        <v>419.5</v>
      </c>
      <c r="G14" s="2">
        <f t="shared" si="3"/>
        <v>1797.5</v>
      </c>
      <c r="H14" s="19" t="s">
        <v>9</v>
      </c>
      <c r="I14" s="46">
        <f>'G-1'!I14+'G-4'!I14</f>
        <v>65</v>
      </c>
      <c r="J14" s="46">
        <f>'G-1'!J14+'G-4'!J14</f>
        <v>481</v>
      </c>
      <c r="K14" s="46">
        <f>'G-1'!K14+'G-4'!K14</f>
        <v>11</v>
      </c>
      <c r="L14" s="46">
        <f>'G-1'!L14+'G-4'!L14</f>
        <v>5</v>
      </c>
      <c r="M14" s="6">
        <f t="shared" si="1"/>
        <v>548</v>
      </c>
      <c r="N14" s="2">
        <f t="shared" si="4"/>
        <v>2274</v>
      </c>
      <c r="O14" s="19" t="s">
        <v>29</v>
      </c>
      <c r="P14" s="46">
        <f>'G-1'!P14+'G-4'!P14</f>
        <v>94</v>
      </c>
      <c r="Q14" s="46">
        <f>'G-1'!Q14+'G-4'!Q14</f>
        <v>437</v>
      </c>
      <c r="R14" s="46">
        <f>'G-1'!R14+'G-4'!R14</f>
        <v>11</v>
      </c>
      <c r="S14" s="46">
        <f>'G-1'!S14+'G-4'!S14</f>
        <v>2</v>
      </c>
      <c r="T14" s="6">
        <f t="shared" si="2"/>
        <v>511</v>
      </c>
      <c r="U14" s="2">
        <f t="shared" si="5"/>
        <v>2038.5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81</v>
      </c>
      <c r="C15" s="46">
        <f>'G-1'!C15+'G-4'!C15</f>
        <v>357</v>
      </c>
      <c r="D15" s="46">
        <f>'G-1'!D15+'G-4'!D15</f>
        <v>29</v>
      </c>
      <c r="E15" s="46">
        <f>'G-1'!E15+'G-4'!E15</f>
        <v>4</v>
      </c>
      <c r="F15" s="6">
        <f t="shared" si="0"/>
        <v>465.5</v>
      </c>
      <c r="G15" s="2">
        <f t="shared" si="3"/>
        <v>1789</v>
      </c>
      <c r="H15" s="19" t="s">
        <v>12</v>
      </c>
      <c r="I15" s="46">
        <f>'G-1'!I15+'G-4'!I15</f>
        <v>60</v>
      </c>
      <c r="J15" s="46">
        <f>'G-1'!J15+'G-4'!J15</f>
        <v>468</v>
      </c>
      <c r="K15" s="46">
        <f>'G-1'!K15+'G-4'!K15</f>
        <v>10</v>
      </c>
      <c r="L15" s="46">
        <f>'G-1'!L15+'G-4'!L15</f>
        <v>4</v>
      </c>
      <c r="M15" s="6">
        <f t="shared" si="1"/>
        <v>528</v>
      </c>
      <c r="N15" s="2">
        <f t="shared" si="4"/>
        <v>2204</v>
      </c>
      <c r="O15" s="18" t="s">
        <v>30</v>
      </c>
      <c r="P15" s="46">
        <f>'G-1'!P15+'G-4'!P15</f>
        <v>117</v>
      </c>
      <c r="Q15" s="46">
        <f>'G-1'!Q15+'G-4'!Q15</f>
        <v>455</v>
      </c>
      <c r="R15" s="46">
        <f>'G-1'!R15+'G-4'!R15</f>
        <v>12</v>
      </c>
      <c r="S15" s="46">
        <f>'G-1'!S15+'G-4'!S15</f>
        <v>6</v>
      </c>
      <c r="T15" s="6">
        <f t="shared" si="2"/>
        <v>552.5</v>
      </c>
      <c r="U15" s="2">
        <f t="shared" si="5"/>
        <v>2101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54</v>
      </c>
      <c r="C16" s="46">
        <f>'G-1'!C16+'G-4'!C16</f>
        <v>359</v>
      </c>
      <c r="D16" s="46">
        <f>'G-1'!D16+'G-4'!D16</f>
        <v>13</v>
      </c>
      <c r="E16" s="46">
        <f>'G-1'!E16+'G-4'!E16</f>
        <v>8</v>
      </c>
      <c r="F16" s="6">
        <f t="shared" si="0"/>
        <v>432</v>
      </c>
      <c r="G16" s="2">
        <f t="shared" si="3"/>
        <v>1820</v>
      </c>
      <c r="H16" s="19" t="s">
        <v>15</v>
      </c>
      <c r="I16" s="46">
        <f>'G-1'!I16+'G-4'!I16</f>
        <v>57</v>
      </c>
      <c r="J16" s="46">
        <f>'G-1'!J16+'G-4'!J16</f>
        <v>414</v>
      </c>
      <c r="K16" s="46">
        <f>'G-1'!K16+'G-4'!K16</f>
        <v>12</v>
      </c>
      <c r="L16" s="46">
        <f>'G-1'!L16+'G-4'!L16</f>
        <v>4</v>
      </c>
      <c r="M16" s="6">
        <f t="shared" si="1"/>
        <v>476.5</v>
      </c>
      <c r="N16" s="2">
        <f t="shared" si="4"/>
        <v>2102.5</v>
      </c>
      <c r="O16" s="19" t="s">
        <v>8</v>
      </c>
      <c r="P16" s="46">
        <f>'G-1'!P16+'G-4'!P16</f>
        <v>95</v>
      </c>
      <c r="Q16" s="46">
        <f>'G-1'!Q16+'G-4'!Q16</f>
        <v>289</v>
      </c>
      <c r="R16" s="46">
        <f>'G-1'!R16+'G-4'!R16</f>
        <v>9</v>
      </c>
      <c r="S16" s="46">
        <f>'G-1'!S16+'G-4'!S16</f>
        <v>3</v>
      </c>
      <c r="T16" s="6">
        <f t="shared" si="2"/>
        <v>362</v>
      </c>
      <c r="U16" s="2">
        <f t="shared" si="5"/>
        <v>1927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57</v>
      </c>
      <c r="C17" s="46">
        <f>'G-1'!C17+'G-4'!C17</f>
        <v>347</v>
      </c>
      <c r="D17" s="46">
        <f>'G-1'!D17+'G-4'!D17</f>
        <v>19</v>
      </c>
      <c r="E17" s="46">
        <f>'G-1'!E17+'G-4'!E17</f>
        <v>7</v>
      </c>
      <c r="F17" s="6">
        <f t="shared" si="0"/>
        <v>431</v>
      </c>
      <c r="G17" s="2">
        <f t="shared" si="3"/>
        <v>1748</v>
      </c>
      <c r="H17" s="19" t="s">
        <v>18</v>
      </c>
      <c r="I17" s="46">
        <f>'G-1'!I17+'G-4'!I17</f>
        <v>62</v>
      </c>
      <c r="J17" s="46">
        <f>'G-1'!J17+'G-4'!J17</f>
        <v>333</v>
      </c>
      <c r="K17" s="46">
        <f>'G-1'!K17+'G-4'!K17</f>
        <v>13</v>
      </c>
      <c r="L17" s="46">
        <f>'G-1'!L17+'G-4'!L17</f>
        <v>6</v>
      </c>
      <c r="M17" s="6">
        <f t="shared" si="1"/>
        <v>405</v>
      </c>
      <c r="N17" s="2">
        <f t="shared" si="4"/>
        <v>1957.5</v>
      </c>
      <c r="O17" s="19" t="s">
        <v>10</v>
      </c>
      <c r="P17" s="46">
        <f>'G-1'!P17+'G-4'!P17</f>
        <v>128</v>
      </c>
      <c r="Q17" s="46">
        <f>'G-1'!Q17+'G-4'!Q17</f>
        <v>520</v>
      </c>
      <c r="R17" s="46">
        <f>'G-1'!R17+'G-4'!R17</f>
        <v>13</v>
      </c>
      <c r="S17" s="46">
        <f>'G-1'!S17+'G-4'!S17</f>
        <v>7</v>
      </c>
      <c r="T17" s="6">
        <f t="shared" si="2"/>
        <v>627.5</v>
      </c>
      <c r="U17" s="2">
        <f t="shared" si="5"/>
        <v>2053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65</v>
      </c>
      <c r="C18" s="46">
        <f>'G-1'!C18+'G-4'!C18</f>
        <v>336</v>
      </c>
      <c r="D18" s="46">
        <f>'G-1'!D18+'G-4'!D18</f>
        <v>14</v>
      </c>
      <c r="E18" s="46">
        <f>'G-1'!E18+'G-4'!E18</f>
        <v>3</v>
      </c>
      <c r="F18" s="6">
        <f t="shared" si="0"/>
        <v>404</v>
      </c>
      <c r="G18" s="2">
        <f t="shared" si="3"/>
        <v>1732.5</v>
      </c>
      <c r="H18" s="19" t="s">
        <v>20</v>
      </c>
      <c r="I18" s="46">
        <f>'G-1'!I18+'G-4'!I18</f>
        <v>63</v>
      </c>
      <c r="J18" s="46">
        <f>'G-1'!J18+'G-4'!J18</f>
        <v>358</v>
      </c>
      <c r="K18" s="46">
        <f>'G-1'!K18+'G-4'!K18</f>
        <v>9</v>
      </c>
      <c r="L18" s="46">
        <f>'G-1'!L18+'G-4'!L18</f>
        <v>6</v>
      </c>
      <c r="M18" s="6">
        <f t="shared" si="1"/>
        <v>422.5</v>
      </c>
      <c r="N18" s="2">
        <f t="shared" si="4"/>
        <v>1832</v>
      </c>
      <c r="O18" s="19" t="s">
        <v>13</v>
      </c>
      <c r="P18" s="46">
        <f>'G-1'!P18+'G-4'!P18</f>
        <v>146</v>
      </c>
      <c r="Q18" s="46">
        <f>'G-1'!Q18+'G-4'!Q18</f>
        <v>533</v>
      </c>
      <c r="R18" s="46">
        <f>'G-1'!R18+'G-4'!R18</f>
        <v>8</v>
      </c>
      <c r="S18" s="46">
        <f>'G-1'!S18+'G-4'!S18</f>
        <v>5</v>
      </c>
      <c r="T18" s="6">
        <f t="shared" si="2"/>
        <v>634.5</v>
      </c>
      <c r="U18" s="2">
        <f t="shared" si="5"/>
        <v>2176.5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88</v>
      </c>
      <c r="C19" s="47">
        <f>'G-1'!C19+'G-4'!C19</f>
        <v>401</v>
      </c>
      <c r="D19" s="47">
        <f>'G-1'!D19+'G-4'!D19</f>
        <v>13</v>
      </c>
      <c r="E19" s="47">
        <f>'G-1'!E19+'G-4'!E19</f>
        <v>7</v>
      </c>
      <c r="F19" s="7">
        <f t="shared" si="0"/>
        <v>488.5</v>
      </c>
      <c r="G19" s="3">
        <f t="shared" si="3"/>
        <v>1755.5</v>
      </c>
      <c r="H19" s="20" t="s">
        <v>22</v>
      </c>
      <c r="I19" s="46">
        <f>'G-1'!I19+'G-4'!I19</f>
        <v>64</v>
      </c>
      <c r="J19" s="46">
        <f>'G-1'!J19+'G-4'!J19</f>
        <v>391</v>
      </c>
      <c r="K19" s="46">
        <f>'G-1'!K19+'G-4'!K19</f>
        <v>14</v>
      </c>
      <c r="L19" s="46">
        <f>'G-1'!L19+'G-4'!L19</f>
        <v>7</v>
      </c>
      <c r="M19" s="6">
        <f t="shared" si="1"/>
        <v>468.5</v>
      </c>
      <c r="N19" s="2">
        <f>M16+M17+M18+M19</f>
        <v>1772.5</v>
      </c>
      <c r="O19" s="19" t="s">
        <v>16</v>
      </c>
      <c r="P19" s="46">
        <f>'G-1'!P19+'G-4'!P19</f>
        <v>131</v>
      </c>
      <c r="Q19" s="46">
        <f>'G-1'!Q19+'G-4'!Q19</f>
        <v>567</v>
      </c>
      <c r="R19" s="46">
        <f>'G-1'!R19+'G-4'!R19</f>
        <v>19</v>
      </c>
      <c r="S19" s="46">
        <f>'G-1'!S19+'G-4'!S19</f>
        <v>3</v>
      </c>
      <c r="T19" s="6">
        <f t="shared" si="2"/>
        <v>678</v>
      </c>
      <c r="U19" s="2">
        <f t="shared" si="5"/>
        <v>2302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63</v>
      </c>
      <c r="C20" s="45">
        <f>'G-1'!C20+'G-4'!C20</f>
        <v>367</v>
      </c>
      <c r="D20" s="45">
        <f>'G-1'!D20+'G-4'!D20</f>
        <v>16</v>
      </c>
      <c r="E20" s="45">
        <f>'G-1'!E20+'G-4'!E20</f>
        <v>5</v>
      </c>
      <c r="F20" s="8">
        <f t="shared" si="0"/>
        <v>443</v>
      </c>
      <c r="G20" s="35"/>
      <c r="H20" s="19" t="s">
        <v>24</v>
      </c>
      <c r="I20" s="46">
        <f>'G-1'!I20+'G-4'!I20</f>
        <v>64</v>
      </c>
      <c r="J20" s="46">
        <f>'G-1'!J20+'G-4'!J20</f>
        <v>422</v>
      </c>
      <c r="K20" s="46">
        <f>'G-1'!K20+'G-4'!K20</f>
        <v>14</v>
      </c>
      <c r="L20" s="46">
        <f>'G-1'!L20+'G-4'!L20</f>
        <v>9</v>
      </c>
      <c r="M20" s="8">
        <f t="shared" si="1"/>
        <v>504.5</v>
      </c>
      <c r="N20" s="2">
        <f>M17+M18+M19+M20</f>
        <v>1800.5</v>
      </c>
      <c r="O20" s="19" t="s">
        <v>45</v>
      </c>
      <c r="P20" s="46">
        <f>'G-1'!P20+'G-4'!P20</f>
        <v>101</v>
      </c>
      <c r="Q20" s="46">
        <f>'G-1'!Q20+'G-4'!Q20</f>
        <v>516</v>
      </c>
      <c r="R20" s="46">
        <f>'G-1'!R20+'G-4'!R20</f>
        <v>13</v>
      </c>
      <c r="S20" s="46">
        <f>'G-1'!S20+'G-4'!S20</f>
        <v>0</v>
      </c>
      <c r="T20" s="8">
        <f t="shared" si="2"/>
        <v>592.5</v>
      </c>
      <c r="U20" s="2">
        <f t="shared" si="5"/>
        <v>2532.5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69</v>
      </c>
      <c r="C21" s="45">
        <f>'G-1'!C21+'G-4'!C21</f>
        <v>367</v>
      </c>
      <c r="D21" s="45">
        <f>'G-1'!D21+'G-4'!D21</f>
        <v>12</v>
      </c>
      <c r="E21" s="45">
        <f>'G-1'!E21+'G-4'!E21</f>
        <v>11</v>
      </c>
      <c r="F21" s="6">
        <f t="shared" si="0"/>
        <v>453</v>
      </c>
      <c r="G21" s="36"/>
      <c r="H21" s="20" t="s">
        <v>25</v>
      </c>
      <c r="I21" s="46">
        <f>'G-1'!I21+'G-4'!I21</f>
        <v>80</v>
      </c>
      <c r="J21" s="46">
        <f>'G-1'!J21+'G-4'!J21</f>
        <v>432</v>
      </c>
      <c r="K21" s="46">
        <f>'G-1'!K21+'G-4'!K21</f>
        <v>16</v>
      </c>
      <c r="L21" s="46">
        <f>'G-1'!L21+'G-4'!L21</f>
        <v>7</v>
      </c>
      <c r="M21" s="6">
        <f t="shared" si="1"/>
        <v>521.5</v>
      </c>
      <c r="N21" s="2">
        <f>M18+M19+M20+M21</f>
        <v>1917</v>
      </c>
      <c r="O21" s="21" t="s">
        <v>46</v>
      </c>
      <c r="P21" s="47">
        <f>'G-1'!P21+'G-4'!P21</f>
        <v>91</v>
      </c>
      <c r="Q21" s="47">
        <f>'G-1'!Q21+'G-4'!Q21</f>
        <v>487</v>
      </c>
      <c r="R21" s="47">
        <f>'G-1'!R21+'G-4'!R21</f>
        <v>14</v>
      </c>
      <c r="S21" s="47">
        <f>'G-1'!S21+'G-4'!S21</f>
        <v>1</v>
      </c>
      <c r="T21" s="7">
        <f t="shared" si="2"/>
        <v>563</v>
      </c>
      <c r="U21" s="3">
        <f t="shared" si="5"/>
        <v>2468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73</v>
      </c>
      <c r="C22" s="45">
        <f>'G-1'!C22+'G-4'!C22</f>
        <v>424</v>
      </c>
      <c r="D22" s="45">
        <f>'G-1'!D22+'G-4'!D22</f>
        <v>28</v>
      </c>
      <c r="E22" s="45">
        <f>'G-1'!E22+'G-4'!E22</f>
        <v>7</v>
      </c>
      <c r="F22" s="6">
        <f t="shared" si="0"/>
        <v>534</v>
      </c>
      <c r="G22" s="2"/>
      <c r="H22" s="21" t="s">
        <v>26</v>
      </c>
      <c r="I22" s="46">
        <f>'G-1'!I22+'G-4'!I22</f>
        <v>72</v>
      </c>
      <c r="J22" s="46">
        <f>'G-1'!J22+'G-4'!J22</f>
        <v>422</v>
      </c>
      <c r="K22" s="46">
        <f>'G-1'!K22+'G-4'!K22</f>
        <v>11</v>
      </c>
      <c r="L22" s="46">
        <f>'G-1'!L22+'G-4'!L22</f>
        <v>8</v>
      </c>
      <c r="M22" s="6">
        <f t="shared" si="1"/>
        <v>500</v>
      </c>
      <c r="N22" s="3">
        <f>M19+M20+M21+M22</f>
        <v>1994.5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1820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2274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2532.5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81</v>
      </c>
      <c r="G24" s="57"/>
      <c r="H24" s="153"/>
      <c r="I24" s="154"/>
      <c r="J24" s="52" t="s">
        <v>72</v>
      </c>
      <c r="K24" s="55"/>
      <c r="L24" s="55"/>
      <c r="M24" s="56" t="s">
        <v>66</v>
      </c>
      <c r="N24" s="57"/>
      <c r="O24" s="153"/>
      <c r="P24" s="154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112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2" t="str">
        <f>'G-1'!D5</f>
        <v>CALLE 85 X CARRERA 43</v>
      </c>
      <c r="D5" s="182"/>
      <c r="E5" s="182"/>
      <c r="F5" s="78"/>
      <c r="G5" s="79"/>
      <c r="H5" s="70" t="s">
        <v>53</v>
      </c>
      <c r="I5" s="183">
        <f>'G-1'!L5</f>
        <v>8543</v>
      </c>
      <c r="J5" s="183"/>
    </row>
    <row r="6" spans="1:10" x14ac:dyDescent="0.2">
      <c r="A6" s="135" t="s">
        <v>113</v>
      </c>
      <c r="B6" s="135"/>
      <c r="C6" s="168" t="s">
        <v>149</v>
      </c>
      <c r="D6" s="168"/>
      <c r="E6" s="168"/>
      <c r="F6" s="78"/>
      <c r="G6" s="79"/>
      <c r="H6" s="70" t="s">
        <v>58</v>
      </c>
      <c r="I6" s="169">
        <f>'G-1'!S6</f>
        <v>43164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124</v>
      </c>
      <c r="B10" s="165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126</v>
      </c>
      <c r="D11" s="92" t="s">
        <v>127</v>
      </c>
      <c r="E11" s="93">
        <v>142</v>
      </c>
      <c r="F11" s="93">
        <v>1007</v>
      </c>
      <c r="G11" s="93">
        <v>2</v>
      </c>
      <c r="H11" s="93">
        <v>9</v>
      </c>
      <c r="I11" s="93">
        <f t="shared" ref="I11:I45" si="0">E11*0.5+F11+G11*2+H11*2.5</f>
        <v>1104.5</v>
      </c>
      <c r="J11" s="94">
        <f>IF(I11=0,"0,00",I11/SUM(I10:I12)*100)</f>
        <v>81.362799263351747</v>
      </c>
    </row>
    <row r="12" spans="1:10" x14ac:dyDescent="0.2">
      <c r="A12" s="163"/>
      <c r="B12" s="166"/>
      <c r="C12" s="95" t="s">
        <v>142</v>
      </c>
      <c r="D12" s="96" t="s">
        <v>128</v>
      </c>
      <c r="E12" s="49">
        <v>19</v>
      </c>
      <c r="F12" s="49">
        <v>231</v>
      </c>
      <c r="G12" s="49">
        <v>0</v>
      </c>
      <c r="H12" s="49">
        <v>5</v>
      </c>
      <c r="I12" s="97">
        <f t="shared" si="0"/>
        <v>253</v>
      </c>
      <c r="J12" s="98">
        <f>IF(I12=0,"0,00",I12/SUM(I10:I12)*100)</f>
        <v>18.637200736648253</v>
      </c>
    </row>
    <row r="13" spans="1:10" x14ac:dyDescent="0.2">
      <c r="A13" s="163"/>
      <c r="B13" s="166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129</v>
      </c>
      <c r="D14" s="92" t="s">
        <v>127</v>
      </c>
      <c r="E14" s="93">
        <v>307</v>
      </c>
      <c r="F14" s="93">
        <v>1427</v>
      </c>
      <c r="G14" s="93">
        <v>1</v>
      </c>
      <c r="H14" s="93">
        <v>31</v>
      </c>
      <c r="I14" s="93">
        <f t="shared" si="0"/>
        <v>1660</v>
      </c>
      <c r="J14" s="94">
        <f>IF(I14=0,"0,00",I14/SUM(I13:I15)*100)</f>
        <v>78.63571766935101</v>
      </c>
    </row>
    <row r="15" spans="1:10" x14ac:dyDescent="0.2">
      <c r="A15" s="163"/>
      <c r="B15" s="166"/>
      <c r="C15" s="95" t="s">
        <v>143</v>
      </c>
      <c r="D15" s="96" t="s">
        <v>128</v>
      </c>
      <c r="E15" s="49">
        <v>33</v>
      </c>
      <c r="F15" s="49">
        <v>422</v>
      </c>
      <c r="G15" s="49">
        <v>0</v>
      </c>
      <c r="H15" s="49">
        <v>5</v>
      </c>
      <c r="I15" s="97">
        <f t="shared" si="0"/>
        <v>451</v>
      </c>
      <c r="J15" s="98">
        <f>IF(I15=0,"0,00",I15/SUM(I13:I15)*100)</f>
        <v>21.364282330648983</v>
      </c>
    </row>
    <row r="16" spans="1:10" x14ac:dyDescent="0.2">
      <c r="A16" s="163"/>
      <c r="B16" s="166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130</v>
      </c>
      <c r="D17" s="92" t="s">
        <v>127</v>
      </c>
      <c r="E17" s="93">
        <v>295</v>
      </c>
      <c r="F17" s="93">
        <v>990</v>
      </c>
      <c r="G17" s="93">
        <v>4</v>
      </c>
      <c r="H17" s="93">
        <v>14</v>
      </c>
      <c r="I17" s="93">
        <f t="shared" si="0"/>
        <v>1180.5</v>
      </c>
      <c r="J17" s="94">
        <f>IF(I17=0,"0,00",I17/SUM(I16:I18)*100)</f>
        <v>80.800821355236138</v>
      </c>
    </row>
    <row r="18" spans="1:10" x14ac:dyDescent="0.2">
      <c r="A18" s="164"/>
      <c r="B18" s="167"/>
      <c r="C18" s="100" t="s">
        <v>144</v>
      </c>
      <c r="D18" s="96" t="s">
        <v>128</v>
      </c>
      <c r="E18" s="49">
        <v>29</v>
      </c>
      <c r="F18" s="49">
        <v>261</v>
      </c>
      <c r="G18" s="49">
        <v>0</v>
      </c>
      <c r="H18" s="49">
        <v>2</v>
      </c>
      <c r="I18" s="97">
        <f t="shared" si="0"/>
        <v>280.5</v>
      </c>
      <c r="J18" s="98">
        <f>IF(I18=0,"0,00",I18/SUM(I16:I18)*100)</f>
        <v>19.199178644763858</v>
      </c>
    </row>
    <row r="19" spans="1:10" x14ac:dyDescent="0.2">
      <c r="A19" s="162" t="s">
        <v>131</v>
      </c>
      <c r="B19" s="165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3"/>
      <c r="B21" s="166"/>
      <c r="C21" s="95" t="s">
        <v>135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3"/>
      <c r="B24" s="166"/>
      <c r="C24" s="95" t="s">
        <v>136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4"/>
      <c r="B27" s="167"/>
      <c r="C27" s="100" t="s">
        <v>137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132</v>
      </c>
      <c r="B28" s="165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138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139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140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133</v>
      </c>
      <c r="B37" s="165">
        <v>3</v>
      </c>
      <c r="C37" s="101"/>
      <c r="D37" s="90" t="s">
        <v>125</v>
      </c>
      <c r="E37" s="50">
        <v>11</v>
      </c>
      <c r="F37" s="50">
        <v>58</v>
      </c>
      <c r="G37" s="50">
        <v>0</v>
      </c>
      <c r="H37" s="50">
        <v>1</v>
      </c>
      <c r="I37" s="50">
        <f t="shared" si="0"/>
        <v>66</v>
      </c>
      <c r="J37" s="91">
        <f>IF(I37=0,"0,00",I37/SUM(I37:I39)*100)</f>
        <v>13.793103448275861</v>
      </c>
    </row>
    <row r="38" spans="1:10" x14ac:dyDescent="0.2">
      <c r="A38" s="163"/>
      <c r="B38" s="166"/>
      <c r="C38" s="89" t="s">
        <v>126</v>
      </c>
      <c r="D38" s="92" t="s">
        <v>127</v>
      </c>
      <c r="E38" s="93">
        <v>194</v>
      </c>
      <c r="F38" s="93">
        <v>100</v>
      </c>
      <c r="G38" s="93">
        <v>84</v>
      </c>
      <c r="H38" s="93">
        <v>19</v>
      </c>
      <c r="I38" s="93">
        <f t="shared" si="0"/>
        <v>412.5</v>
      </c>
      <c r="J38" s="94">
        <f>IF(I38=0,"0,00",I38/SUM(I37:I39)*100)</f>
        <v>86.206896551724128</v>
      </c>
    </row>
    <row r="39" spans="1:10" x14ac:dyDescent="0.2">
      <c r="A39" s="163"/>
      <c r="B39" s="166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3"/>
      <c r="B40" s="166"/>
      <c r="C40" s="99"/>
      <c r="D40" s="90" t="s">
        <v>125</v>
      </c>
      <c r="E40" s="50">
        <v>10</v>
      </c>
      <c r="F40" s="50">
        <v>56</v>
      </c>
      <c r="G40" s="50">
        <v>0</v>
      </c>
      <c r="H40" s="50">
        <v>7</v>
      </c>
      <c r="I40" s="50">
        <f t="shared" si="0"/>
        <v>78.5</v>
      </c>
      <c r="J40" s="91">
        <f>IF(I40=0,"0,00",I40/SUM(I40:I42)*100)</f>
        <v>5.1424828037995409</v>
      </c>
    </row>
    <row r="41" spans="1:10" x14ac:dyDescent="0.2">
      <c r="A41" s="163"/>
      <c r="B41" s="166"/>
      <c r="C41" s="89" t="s">
        <v>129</v>
      </c>
      <c r="D41" s="92" t="s">
        <v>127</v>
      </c>
      <c r="E41" s="93">
        <v>199</v>
      </c>
      <c r="F41" s="93">
        <v>1135</v>
      </c>
      <c r="G41" s="93">
        <v>83</v>
      </c>
      <c r="H41" s="93">
        <v>19</v>
      </c>
      <c r="I41" s="93">
        <f t="shared" si="0"/>
        <v>1448</v>
      </c>
      <c r="J41" s="94">
        <f>IF(I41=0,"0,00",I41/SUM(I40:I42)*100)</f>
        <v>94.857517196200462</v>
      </c>
    </row>
    <row r="42" spans="1:10" x14ac:dyDescent="0.2">
      <c r="A42" s="163"/>
      <c r="B42" s="166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3"/>
      <c r="B43" s="166"/>
      <c r="C43" s="99"/>
      <c r="D43" s="90" t="s">
        <v>125</v>
      </c>
      <c r="E43" s="50">
        <v>16</v>
      </c>
      <c r="F43" s="50">
        <v>59</v>
      </c>
      <c r="G43" s="50">
        <v>0</v>
      </c>
      <c r="H43" s="50">
        <v>0</v>
      </c>
      <c r="I43" s="50">
        <f t="shared" si="0"/>
        <v>67</v>
      </c>
      <c r="J43" s="91">
        <f>IF(I43=0,"0,00",I43/SUM(I43:I45)*100)</f>
        <v>3.694513371932727</v>
      </c>
    </row>
    <row r="44" spans="1:10" x14ac:dyDescent="0.2">
      <c r="A44" s="163"/>
      <c r="B44" s="166"/>
      <c r="C44" s="89" t="s">
        <v>130</v>
      </c>
      <c r="D44" s="92" t="s">
        <v>127</v>
      </c>
      <c r="E44" s="93">
        <v>240</v>
      </c>
      <c r="F44" s="93">
        <v>1450</v>
      </c>
      <c r="G44" s="93">
        <v>67</v>
      </c>
      <c r="H44" s="93">
        <v>17</v>
      </c>
      <c r="I44" s="93">
        <f t="shared" si="0"/>
        <v>1746.5</v>
      </c>
      <c r="J44" s="94">
        <f>IF(I44=0,"0,00",I44/SUM(I43:I45)*100)</f>
        <v>96.305486628067271</v>
      </c>
    </row>
    <row r="45" spans="1:10" x14ac:dyDescent="0.2">
      <c r="A45" s="164"/>
      <c r="B45" s="167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0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14062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94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95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96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97</v>
      </c>
      <c r="B8" s="187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7" t="s">
        <v>99</v>
      </c>
      <c r="M8" s="187"/>
      <c r="N8" s="187"/>
      <c r="O8" s="186" t="str">
        <f>'G-1'!D5</f>
        <v>CALLE 85 X CARRERA 43</v>
      </c>
      <c r="P8" s="186"/>
      <c r="Q8" s="186"/>
      <c r="R8" s="186"/>
      <c r="S8" s="186"/>
      <c r="T8" s="59"/>
      <c r="U8" s="59"/>
      <c r="V8" s="187" t="s">
        <v>100</v>
      </c>
      <c r="W8" s="187"/>
      <c r="X8" s="187"/>
      <c r="Y8" s="186">
        <f>'G-1'!L5</f>
        <v>8543</v>
      </c>
      <c r="Z8" s="186"/>
      <c r="AA8" s="186"/>
      <c r="AB8" s="59"/>
      <c r="AC8" s="59"/>
      <c r="AD8" s="59"/>
      <c r="AE8" s="59"/>
      <c r="AF8" s="59"/>
      <c r="AG8" s="59"/>
      <c r="AH8" s="187" t="s">
        <v>101</v>
      </c>
      <c r="AI8" s="187"/>
      <c r="AJ8" s="188">
        <f>'G-1'!S6</f>
        <v>43164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134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103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909.5</v>
      </c>
      <c r="AV12" s="64">
        <f t="shared" si="0"/>
        <v>914.5</v>
      </c>
      <c r="AW12" s="64">
        <f t="shared" si="0"/>
        <v>910.5</v>
      </c>
      <c r="AX12" s="64">
        <f t="shared" si="0"/>
        <v>871.5</v>
      </c>
      <c r="AY12" s="64">
        <f t="shared" si="0"/>
        <v>842.5</v>
      </c>
      <c r="AZ12" s="64">
        <f t="shared" si="0"/>
        <v>802</v>
      </c>
      <c r="BA12" s="64">
        <f t="shared" si="0"/>
        <v>796.5</v>
      </c>
      <c r="BB12" s="64"/>
      <c r="BC12" s="64"/>
      <c r="BD12" s="64"/>
      <c r="BE12" s="64">
        <f t="shared" ref="BE12:BQ12" si="1">P14</f>
        <v>955.5</v>
      </c>
      <c r="BF12" s="64">
        <f t="shared" si="1"/>
        <v>1023.5</v>
      </c>
      <c r="BG12" s="64">
        <f t="shared" si="1"/>
        <v>1112.5</v>
      </c>
      <c r="BH12" s="64">
        <f t="shared" si="1"/>
        <v>1149.5</v>
      </c>
      <c r="BI12" s="64">
        <f t="shared" si="1"/>
        <v>1155.5</v>
      </c>
      <c r="BJ12" s="64">
        <f t="shared" si="1"/>
        <v>1140</v>
      </c>
      <c r="BK12" s="64">
        <f t="shared" si="1"/>
        <v>1082</v>
      </c>
      <c r="BL12" s="64">
        <f t="shared" si="1"/>
        <v>1002.5</v>
      </c>
      <c r="BM12" s="64">
        <f t="shared" si="1"/>
        <v>940.5</v>
      </c>
      <c r="BN12" s="64">
        <f t="shared" si="1"/>
        <v>885</v>
      </c>
      <c r="BO12" s="64">
        <f t="shared" si="1"/>
        <v>847.5</v>
      </c>
      <c r="BP12" s="64">
        <f t="shared" si="1"/>
        <v>877.5</v>
      </c>
      <c r="BQ12" s="64">
        <f t="shared" si="1"/>
        <v>891</v>
      </c>
      <c r="BR12" s="64"/>
      <c r="BS12" s="64"/>
      <c r="BT12" s="64"/>
      <c r="BU12" s="64">
        <f t="shared" ref="BU12:CC12" si="2">AG14</f>
        <v>941</v>
      </c>
      <c r="BV12" s="64">
        <f t="shared" si="2"/>
        <v>956.5</v>
      </c>
      <c r="BW12" s="64">
        <f t="shared" si="2"/>
        <v>1006.5</v>
      </c>
      <c r="BX12" s="64">
        <f t="shared" si="2"/>
        <v>1059.5</v>
      </c>
      <c r="BY12" s="64">
        <f t="shared" si="2"/>
        <v>1128.5</v>
      </c>
      <c r="BZ12" s="64">
        <f t="shared" si="2"/>
        <v>1228.5</v>
      </c>
      <c r="CA12" s="64">
        <f t="shared" si="2"/>
        <v>1279.5</v>
      </c>
      <c r="CB12" s="64">
        <f t="shared" si="2"/>
        <v>1295</v>
      </c>
      <c r="CC12" s="64">
        <f t="shared" si="2"/>
        <v>1269.5</v>
      </c>
    </row>
    <row r="13" spans="1:81" ht="16.5" customHeight="1" x14ac:dyDescent="0.2">
      <c r="A13" s="67" t="s">
        <v>104</v>
      </c>
      <c r="B13" s="116">
        <f>'G-1'!F10</f>
        <v>205.5</v>
      </c>
      <c r="C13" s="116">
        <f>'G-1'!F11</f>
        <v>229</v>
      </c>
      <c r="D13" s="116">
        <f>'G-1'!F12</f>
        <v>235</v>
      </c>
      <c r="E13" s="116">
        <f>'G-1'!F13</f>
        <v>240</v>
      </c>
      <c r="F13" s="116">
        <f>'G-1'!F14</f>
        <v>210.5</v>
      </c>
      <c r="G13" s="116">
        <f>'G-1'!F15</f>
        <v>225</v>
      </c>
      <c r="H13" s="116">
        <f>'G-1'!F16</f>
        <v>196</v>
      </c>
      <c r="I13" s="116">
        <f>'G-1'!F17</f>
        <v>211</v>
      </c>
      <c r="J13" s="116">
        <f>'G-1'!F18</f>
        <v>170</v>
      </c>
      <c r="K13" s="116">
        <f>'G-1'!F19</f>
        <v>219.5</v>
      </c>
      <c r="L13" s="117"/>
      <c r="M13" s="116">
        <f>'G-1'!F20</f>
        <v>213.5</v>
      </c>
      <c r="N13" s="116">
        <f>'G-1'!F21</f>
        <v>225</v>
      </c>
      <c r="O13" s="116">
        <f>'G-1'!F22</f>
        <v>247</v>
      </c>
      <c r="P13" s="116">
        <f>'G-1'!M10</f>
        <v>270</v>
      </c>
      <c r="Q13" s="116">
        <f>'G-1'!M11</f>
        <v>281.5</v>
      </c>
      <c r="R13" s="116">
        <f>'G-1'!M12</f>
        <v>314</v>
      </c>
      <c r="S13" s="116">
        <f>'G-1'!M13</f>
        <v>284</v>
      </c>
      <c r="T13" s="116">
        <f>'G-1'!M14</f>
        <v>276</v>
      </c>
      <c r="U13" s="116">
        <f>'G-1'!M15</f>
        <v>266</v>
      </c>
      <c r="V13" s="116">
        <f>'G-1'!M16</f>
        <v>256</v>
      </c>
      <c r="W13" s="116">
        <f>'G-1'!M17</f>
        <v>204.5</v>
      </c>
      <c r="X13" s="116">
        <f>'G-1'!M18</f>
        <v>214</v>
      </c>
      <c r="Y13" s="116">
        <f>'G-1'!M19</f>
        <v>210.5</v>
      </c>
      <c r="Z13" s="116">
        <f>'G-1'!M20</f>
        <v>218.5</v>
      </c>
      <c r="AA13" s="116">
        <f>'G-1'!M21</f>
        <v>234.5</v>
      </c>
      <c r="AB13" s="116">
        <f>'G-1'!M22</f>
        <v>227.5</v>
      </c>
      <c r="AC13" s="117"/>
      <c r="AD13" s="116">
        <f>'G-1'!T10</f>
        <v>222</v>
      </c>
      <c r="AE13" s="116">
        <f>'G-1'!T11</f>
        <v>232.5</v>
      </c>
      <c r="AF13" s="116">
        <f>'G-1'!T12</f>
        <v>242.5</v>
      </c>
      <c r="AG13" s="116">
        <f>'G-1'!T13</f>
        <v>244</v>
      </c>
      <c r="AH13" s="116">
        <f>'G-1'!T14</f>
        <v>237.5</v>
      </c>
      <c r="AI13" s="116">
        <f>'G-1'!T15</f>
        <v>282.5</v>
      </c>
      <c r="AJ13" s="116">
        <f>'G-1'!T16</f>
        <v>295.5</v>
      </c>
      <c r="AK13" s="116">
        <f>'G-1'!T17</f>
        <v>313</v>
      </c>
      <c r="AL13" s="116">
        <f>'G-1'!T18</f>
        <v>337.5</v>
      </c>
      <c r="AM13" s="116">
        <f>'G-1'!T19</f>
        <v>333.5</v>
      </c>
      <c r="AN13" s="116">
        <f>'G-1'!T20</f>
        <v>311</v>
      </c>
      <c r="AO13" s="116">
        <f>'G-1'!T21</f>
        <v>287.5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909.5</v>
      </c>
      <c r="F14" s="116">
        <f t="shared" ref="F14:K14" si="3">C13+D13+E13+F13</f>
        <v>914.5</v>
      </c>
      <c r="G14" s="116">
        <f t="shared" si="3"/>
        <v>910.5</v>
      </c>
      <c r="H14" s="116">
        <f t="shared" si="3"/>
        <v>871.5</v>
      </c>
      <c r="I14" s="116">
        <f t="shared" si="3"/>
        <v>842.5</v>
      </c>
      <c r="J14" s="116">
        <f t="shared" si="3"/>
        <v>802</v>
      </c>
      <c r="K14" s="116">
        <f t="shared" si="3"/>
        <v>796.5</v>
      </c>
      <c r="L14" s="117"/>
      <c r="M14" s="116"/>
      <c r="N14" s="116"/>
      <c r="O14" s="116"/>
      <c r="P14" s="116">
        <f>M13+N13+O13+P13</f>
        <v>955.5</v>
      </c>
      <c r="Q14" s="116">
        <f t="shared" ref="Q14:AB14" si="4">N13+O13+P13+Q13</f>
        <v>1023.5</v>
      </c>
      <c r="R14" s="116">
        <f t="shared" si="4"/>
        <v>1112.5</v>
      </c>
      <c r="S14" s="116">
        <f t="shared" si="4"/>
        <v>1149.5</v>
      </c>
      <c r="T14" s="116">
        <f t="shared" si="4"/>
        <v>1155.5</v>
      </c>
      <c r="U14" s="116">
        <f t="shared" si="4"/>
        <v>1140</v>
      </c>
      <c r="V14" s="116">
        <f t="shared" si="4"/>
        <v>1082</v>
      </c>
      <c r="W14" s="116">
        <f t="shared" si="4"/>
        <v>1002.5</v>
      </c>
      <c r="X14" s="116">
        <f t="shared" si="4"/>
        <v>940.5</v>
      </c>
      <c r="Y14" s="116">
        <f t="shared" si="4"/>
        <v>885</v>
      </c>
      <c r="Z14" s="116">
        <f t="shared" si="4"/>
        <v>847.5</v>
      </c>
      <c r="AA14" s="116">
        <f t="shared" si="4"/>
        <v>877.5</v>
      </c>
      <c r="AB14" s="116">
        <f t="shared" si="4"/>
        <v>891</v>
      </c>
      <c r="AC14" s="117"/>
      <c r="AD14" s="116"/>
      <c r="AE14" s="116"/>
      <c r="AF14" s="116"/>
      <c r="AG14" s="116">
        <f>AD13+AE13+AF13+AG13</f>
        <v>941</v>
      </c>
      <c r="AH14" s="116">
        <f t="shared" ref="AH14:AO14" si="5">AE13+AF13+AG13+AH13</f>
        <v>956.5</v>
      </c>
      <c r="AI14" s="116">
        <f t="shared" si="5"/>
        <v>1006.5</v>
      </c>
      <c r="AJ14" s="116">
        <f t="shared" si="5"/>
        <v>1059.5</v>
      </c>
      <c r="AK14" s="116">
        <f t="shared" si="5"/>
        <v>1128.5</v>
      </c>
      <c r="AL14" s="116">
        <f t="shared" si="5"/>
        <v>1228.5</v>
      </c>
      <c r="AM14" s="116">
        <f t="shared" si="5"/>
        <v>1279.5</v>
      </c>
      <c r="AN14" s="116">
        <f t="shared" si="5"/>
        <v>1295</v>
      </c>
      <c r="AO14" s="116">
        <f t="shared" si="5"/>
        <v>1269.5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0.81362799263351748</v>
      </c>
      <c r="H15" s="119"/>
      <c r="I15" s="119" t="s">
        <v>109</v>
      </c>
      <c r="J15" s="120">
        <f>DIRECCIONALIDAD!J12/100</f>
        <v>0.18637200736648254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0.78635717669351013</v>
      </c>
      <c r="V15" s="119"/>
      <c r="W15" s="119"/>
      <c r="X15" s="119"/>
      <c r="Y15" s="119" t="s">
        <v>109</v>
      </c>
      <c r="Z15" s="120">
        <f>DIRECCIONALIDAD!J15/100</f>
        <v>0.21364282330648984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0.80800821355236141</v>
      </c>
      <c r="AL15" s="119"/>
      <c r="AM15" s="119"/>
      <c r="AN15" s="119" t="s">
        <v>109</v>
      </c>
      <c r="AO15" s="122">
        <f>DIRECCIONALIDAD!J18/100</f>
        <v>0.19199178644763859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148</v>
      </c>
      <c r="B16" s="129">
        <f>MAX(B14:K14)</f>
        <v>914.5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744.06279926335174</v>
      </c>
      <c r="H16" s="119"/>
      <c r="I16" s="119" t="s">
        <v>109</v>
      </c>
      <c r="J16" s="130">
        <f>+B16*J15</f>
        <v>170.43720073664829</v>
      </c>
      <c r="K16" s="121"/>
      <c r="L16" s="115"/>
      <c r="M16" s="129">
        <f>MAX(M14:AB14)</f>
        <v>1155.5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908.63571766935092</v>
      </c>
      <c r="V16" s="119"/>
      <c r="W16" s="119"/>
      <c r="X16" s="119"/>
      <c r="Y16" s="119" t="s">
        <v>109</v>
      </c>
      <c r="Z16" s="131">
        <f>+M16*Z15</f>
        <v>246.86428233064902</v>
      </c>
      <c r="AA16" s="119"/>
      <c r="AB16" s="121"/>
      <c r="AC16" s="115"/>
      <c r="AD16" s="129">
        <f>MAX(AD14:AO14)</f>
        <v>1295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1046.3706365503081</v>
      </c>
      <c r="AL16" s="119"/>
      <c r="AM16" s="119"/>
      <c r="AN16" s="119" t="s">
        <v>109</v>
      </c>
      <c r="AO16" s="132">
        <f>+AD16*AO15</f>
        <v>248.62936344969197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893.5</v>
      </c>
      <c r="AV18" s="68">
        <f t="shared" si="12"/>
        <v>883</v>
      </c>
      <c r="AW18" s="68">
        <f t="shared" si="12"/>
        <v>878.5</v>
      </c>
      <c r="AX18" s="68">
        <f t="shared" si="12"/>
        <v>948.5</v>
      </c>
      <c r="AY18" s="68">
        <f t="shared" si="12"/>
        <v>905.5</v>
      </c>
      <c r="AZ18" s="68">
        <f t="shared" si="12"/>
        <v>930.5</v>
      </c>
      <c r="BA18" s="68">
        <f t="shared" si="12"/>
        <v>959</v>
      </c>
      <c r="BB18" s="68"/>
      <c r="BC18" s="68"/>
      <c r="BD18" s="68"/>
      <c r="BE18" s="68">
        <f t="shared" ref="BE18:BQ18" si="13">P26</f>
        <v>993</v>
      </c>
      <c r="BF18" s="68">
        <f t="shared" si="13"/>
        <v>1080</v>
      </c>
      <c r="BG18" s="68">
        <f t="shared" si="13"/>
        <v>1116</v>
      </c>
      <c r="BH18" s="68">
        <f t="shared" si="13"/>
        <v>1095</v>
      </c>
      <c r="BI18" s="68">
        <f t="shared" si="13"/>
        <v>1118.5</v>
      </c>
      <c r="BJ18" s="68">
        <f t="shared" si="13"/>
        <v>1064</v>
      </c>
      <c r="BK18" s="68">
        <f t="shared" si="13"/>
        <v>1020.5</v>
      </c>
      <c r="BL18" s="68">
        <f t="shared" si="13"/>
        <v>955</v>
      </c>
      <c r="BM18" s="68">
        <f t="shared" si="13"/>
        <v>891.5</v>
      </c>
      <c r="BN18" s="68">
        <f t="shared" si="13"/>
        <v>887.5</v>
      </c>
      <c r="BO18" s="68">
        <f t="shared" si="13"/>
        <v>953</v>
      </c>
      <c r="BP18" s="68">
        <f t="shared" si="13"/>
        <v>1039.5</v>
      </c>
      <c r="BQ18" s="68">
        <f t="shared" si="13"/>
        <v>1103.5</v>
      </c>
      <c r="BR18" s="68"/>
      <c r="BS18" s="68"/>
      <c r="BT18" s="68"/>
      <c r="BU18" s="68">
        <f t="shared" ref="BU18:CC18" si="14">AG26</f>
        <v>1047.5</v>
      </c>
      <c r="BV18" s="68">
        <f t="shared" si="14"/>
        <v>1082</v>
      </c>
      <c r="BW18" s="68">
        <f t="shared" si="14"/>
        <v>1094.5</v>
      </c>
      <c r="BX18" s="68">
        <f t="shared" si="14"/>
        <v>867.5</v>
      </c>
      <c r="BY18" s="68">
        <f t="shared" si="14"/>
        <v>924.5</v>
      </c>
      <c r="BZ18" s="68">
        <f t="shared" si="14"/>
        <v>948</v>
      </c>
      <c r="CA18" s="68">
        <f t="shared" si="14"/>
        <v>1022.5</v>
      </c>
      <c r="CB18" s="68">
        <f t="shared" si="14"/>
        <v>1237.5</v>
      </c>
      <c r="CC18" s="68">
        <f t="shared" si="14"/>
        <v>1198.5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4" t="s">
        <v>103</v>
      </c>
      <c r="U20" s="184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E31</f>
        <v>1803</v>
      </c>
      <c r="AV20" s="59">
        <f t="shared" si="18"/>
        <v>1797.5</v>
      </c>
      <c r="AW20" s="59">
        <f t="shared" si="18"/>
        <v>1789</v>
      </c>
      <c r="AX20" s="59">
        <f t="shared" si="18"/>
        <v>1820</v>
      </c>
      <c r="AY20" s="59">
        <f t="shared" si="18"/>
        <v>1748</v>
      </c>
      <c r="AZ20" s="59">
        <f t="shared" si="18"/>
        <v>1732.5</v>
      </c>
      <c r="BA20" s="59">
        <f t="shared" si="18"/>
        <v>1755.5</v>
      </c>
      <c r="BB20" s="59"/>
      <c r="BC20" s="59"/>
      <c r="BD20" s="59"/>
      <c r="BE20" s="59">
        <f t="shared" ref="BE20:BQ20" si="19">P31</f>
        <v>1948.5</v>
      </c>
      <c r="BF20" s="59">
        <f t="shared" si="19"/>
        <v>2103.5</v>
      </c>
      <c r="BG20" s="59">
        <f t="shared" si="19"/>
        <v>2228.5</v>
      </c>
      <c r="BH20" s="59">
        <f t="shared" si="19"/>
        <v>2244.5</v>
      </c>
      <c r="BI20" s="59">
        <f t="shared" si="19"/>
        <v>2274</v>
      </c>
      <c r="BJ20" s="59">
        <f t="shared" si="19"/>
        <v>2204</v>
      </c>
      <c r="BK20" s="59">
        <f t="shared" si="19"/>
        <v>2102.5</v>
      </c>
      <c r="BL20" s="59">
        <f t="shared" si="19"/>
        <v>1957.5</v>
      </c>
      <c r="BM20" s="59">
        <f t="shared" si="19"/>
        <v>1832</v>
      </c>
      <c r="BN20" s="59">
        <f t="shared" si="19"/>
        <v>1772.5</v>
      </c>
      <c r="BO20" s="59">
        <f t="shared" si="19"/>
        <v>1800.5</v>
      </c>
      <c r="BP20" s="59">
        <f t="shared" si="19"/>
        <v>1917</v>
      </c>
      <c r="BQ20" s="59">
        <f t="shared" si="19"/>
        <v>1994.5</v>
      </c>
      <c r="BR20" s="59"/>
      <c r="BS20" s="59"/>
      <c r="BT20" s="59"/>
      <c r="BU20" s="59">
        <f t="shared" ref="BU20:CC20" si="20">AG31</f>
        <v>1988.5</v>
      </c>
      <c r="BV20" s="59">
        <f t="shared" si="20"/>
        <v>2038.5</v>
      </c>
      <c r="BW20" s="59">
        <f t="shared" si="20"/>
        <v>2101</v>
      </c>
      <c r="BX20" s="59">
        <f t="shared" si="20"/>
        <v>1927</v>
      </c>
      <c r="BY20" s="59">
        <f t="shared" si="20"/>
        <v>2053</v>
      </c>
      <c r="BZ20" s="59">
        <f t="shared" si="20"/>
        <v>2176.5</v>
      </c>
      <c r="CA20" s="59">
        <f t="shared" si="20"/>
        <v>2302</v>
      </c>
      <c r="CB20" s="59">
        <f t="shared" si="20"/>
        <v>2532.5</v>
      </c>
      <c r="CC20" s="59">
        <f t="shared" si="20"/>
        <v>2468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4" t="s">
        <v>103</v>
      </c>
      <c r="U24" s="184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219.5</v>
      </c>
      <c r="C25" s="116">
        <f>'G-4'!F11</f>
        <v>245</v>
      </c>
      <c r="D25" s="116">
        <f>'G-4'!F12</f>
        <v>166</v>
      </c>
      <c r="E25" s="116">
        <f>'G-4'!F13</f>
        <v>263</v>
      </c>
      <c r="F25" s="116">
        <f>'G-4'!F14</f>
        <v>209</v>
      </c>
      <c r="G25" s="116">
        <f>'G-4'!F15</f>
        <v>240.5</v>
      </c>
      <c r="H25" s="116">
        <f>'G-4'!F16</f>
        <v>236</v>
      </c>
      <c r="I25" s="116">
        <f>'G-4'!F17</f>
        <v>220</v>
      </c>
      <c r="J25" s="116">
        <f>'G-4'!F18</f>
        <v>234</v>
      </c>
      <c r="K25" s="116">
        <f>'G-4'!F19</f>
        <v>269</v>
      </c>
      <c r="L25" s="117"/>
      <c r="M25" s="116">
        <f>'G-4'!F20</f>
        <v>229.5</v>
      </c>
      <c r="N25" s="116">
        <f>'G-4'!F21</f>
        <v>228</v>
      </c>
      <c r="O25" s="116">
        <f>'G-4'!F22</f>
        <v>287</v>
      </c>
      <c r="P25" s="116">
        <f>'G-4'!M10</f>
        <v>248.5</v>
      </c>
      <c r="Q25" s="116">
        <f>'G-4'!M11</f>
        <v>316.5</v>
      </c>
      <c r="R25" s="116">
        <f>'G-4'!M12</f>
        <v>264</v>
      </c>
      <c r="S25" s="116">
        <f>'G-4'!M13</f>
        <v>266</v>
      </c>
      <c r="T25" s="116">
        <f>'G-4'!M14</f>
        <v>272</v>
      </c>
      <c r="U25" s="116">
        <f>'G-4'!M15</f>
        <v>262</v>
      </c>
      <c r="V25" s="116">
        <f>'G-4'!M16</f>
        <v>220.5</v>
      </c>
      <c r="W25" s="116">
        <f>'G-4'!M17</f>
        <v>200.5</v>
      </c>
      <c r="X25" s="116">
        <f>'G-4'!M18</f>
        <v>208.5</v>
      </c>
      <c r="Y25" s="116">
        <f>'G-4'!M19</f>
        <v>258</v>
      </c>
      <c r="Z25" s="116">
        <f>'G-4'!M20</f>
        <v>286</v>
      </c>
      <c r="AA25" s="116">
        <f>'G-4'!M21</f>
        <v>287</v>
      </c>
      <c r="AB25" s="116">
        <f>'G-4'!M22</f>
        <v>272.5</v>
      </c>
      <c r="AC25" s="117"/>
      <c r="AD25" s="116">
        <f>'G-4'!T10</f>
        <v>239</v>
      </c>
      <c r="AE25" s="116">
        <f>'G-4'!T11</f>
        <v>257.5</v>
      </c>
      <c r="AF25" s="116">
        <f>'G-4'!T12</f>
        <v>293.5</v>
      </c>
      <c r="AG25" s="116">
        <f>'G-4'!T13</f>
        <v>257.5</v>
      </c>
      <c r="AH25" s="116">
        <f>'G-4'!T14</f>
        <v>273.5</v>
      </c>
      <c r="AI25" s="116">
        <f>'G-4'!T15</f>
        <v>270</v>
      </c>
      <c r="AJ25" s="116">
        <f>'G-4'!T16</f>
        <v>66.5</v>
      </c>
      <c r="AK25" s="116">
        <f>'G-4'!T17</f>
        <v>314.5</v>
      </c>
      <c r="AL25" s="116">
        <f>'G-4'!T18</f>
        <v>297</v>
      </c>
      <c r="AM25" s="116">
        <f>'G-4'!T19</f>
        <v>344.5</v>
      </c>
      <c r="AN25" s="116">
        <f>'G-4'!T20</f>
        <v>281.5</v>
      </c>
      <c r="AO25" s="116">
        <f>'G-4'!T21</f>
        <v>275.5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893.5</v>
      </c>
      <c r="F26" s="116">
        <f t="shared" ref="F26:K26" si="24">C25+D25+E25+F25</f>
        <v>883</v>
      </c>
      <c r="G26" s="116">
        <f t="shared" si="24"/>
        <v>878.5</v>
      </c>
      <c r="H26" s="116">
        <f t="shared" si="24"/>
        <v>948.5</v>
      </c>
      <c r="I26" s="116">
        <f t="shared" si="24"/>
        <v>905.5</v>
      </c>
      <c r="J26" s="116">
        <f t="shared" si="24"/>
        <v>930.5</v>
      </c>
      <c r="K26" s="116">
        <f t="shared" si="24"/>
        <v>959</v>
      </c>
      <c r="L26" s="117"/>
      <c r="M26" s="116"/>
      <c r="N26" s="116"/>
      <c r="O26" s="116"/>
      <c r="P26" s="116">
        <f>M25+N25+O25+P25</f>
        <v>993</v>
      </c>
      <c r="Q26" s="116">
        <f t="shared" ref="Q26:AB26" si="25">N25+O25+P25+Q25</f>
        <v>1080</v>
      </c>
      <c r="R26" s="116">
        <f t="shared" si="25"/>
        <v>1116</v>
      </c>
      <c r="S26" s="116">
        <f t="shared" si="25"/>
        <v>1095</v>
      </c>
      <c r="T26" s="116">
        <f t="shared" si="25"/>
        <v>1118.5</v>
      </c>
      <c r="U26" s="116">
        <f t="shared" si="25"/>
        <v>1064</v>
      </c>
      <c r="V26" s="116">
        <f t="shared" si="25"/>
        <v>1020.5</v>
      </c>
      <c r="W26" s="116">
        <f t="shared" si="25"/>
        <v>955</v>
      </c>
      <c r="X26" s="116">
        <f t="shared" si="25"/>
        <v>891.5</v>
      </c>
      <c r="Y26" s="116">
        <f t="shared" si="25"/>
        <v>887.5</v>
      </c>
      <c r="Z26" s="116">
        <f t="shared" si="25"/>
        <v>953</v>
      </c>
      <c r="AA26" s="116">
        <f t="shared" si="25"/>
        <v>1039.5</v>
      </c>
      <c r="AB26" s="116">
        <f t="shared" si="25"/>
        <v>1103.5</v>
      </c>
      <c r="AC26" s="117"/>
      <c r="AD26" s="116"/>
      <c r="AE26" s="116"/>
      <c r="AF26" s="116"/>
      <c r="AG26" s="116">
        <f>AD25+AE25+AF25+AG25</f>
        <v>1047.5</v>
      </c>
      <c r="AH26" s="116">
        <f t="shared" ref="AH26:AO26" si="26">AE25+AF25+AG25+AH25</f>
        <v>1082</v>
      </c>
      <c r="AI26" s="116">
        <f t="shared" si="26"/>
        <v>1094.5</v>
      </c>
      <c r="AJ26" s="116">
        <f t="shared" si="26"/>
        <v>867.5</v>
      </c>
      <c r="AK26" s="116">
        <f t="shared" si="26"/>
        <v>924.5</v>
      </c>
      <c r="AL26" s="116">
        <f t="shared" si="26"/>
        <v>948</v>
      </c>
      <c r="AM26" s="116">
        <f t="shared" si="26"/>
        <v>1022.5</v>
      </c>
      <c r="AN26" s="116">
        <f t="shared" si="26"/>
        <v>1237.5</v>
      </c>
      <c r="AO26" s="116">
        <f t="shared" si="26"/>
        <v>1198.5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0.13793103448275862</v>
      </c>
      <c r="E27" s="119"/>
      <c r="F27" s="119" t="s">
        <v>108</v>
      </c>
      <c r="G27" s="120">
        <f>DIRECCIONALIDAD!J38/100</f>
        <v>0.86206896551724133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5.1424828037995411E-2</v>
      </c>
      <c r="Q27" s="119"/>
      <c r="R27" s="119"/>
      <c r="S27" s="119"/>
      <c r="T27" s="119" t="s">
        <v>108</v>
      </c>
      <c r="U27" s="120">
        <f>DIRECCIONALIDAD!J41/100</f>
        <v>0.94857517196200458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3.6945133719327269E-2</v>
      </c>
      <c r="AG27" s="119"/>
      <c r="AH27" s="119"/>
      <c r="AI27" s="119"/>
      <c r="AJ27" s="119" t="s">
        <v>108</v>
      </c>
      <c r="AK27" s="120">
        <f>DIRECCIONALIDAD!J44/100</f>
        <v>0.96305486628067272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128" t="s">
        <v>148</v>
      </c>
      <c r="B28" s="129">
        <f>MAX(B26:K26)</f>
        <v>959</v>
      </c>
      <c r="C28" s="119" t="s">
        <v>107</v>
      </c>
      <c r="D28" s="130">
        <f>+B28*D27</f>
        <v>132.27586206896552</v>
      </c>
      <c r="E28" s="119"/>
      <c r="F28" s="119" t="s">
        <v>108</v>
      </c>
      <c r="G28" s="130">
        <f>+B28*G27</f>
        <v>826.72413793103442</v>
      </c>
      <c r="H28" s="119"/>
      <c r="I28" s="119" t="s">
        <v>109</v>
      </c>
      <c r="J28" s="130">
        <f>+B28*J27</f>
        <v>0</v>
      </c>
      <c r="K28" s="121"/>
      <c r="L28" s="115"/>
      <c r="M28" s="129">
        <f>MAX(M26:AB26)</f>
        <v>1118.5</v>
      </c>
      <c r="N28" s="119"/>
      <c r="O28" s="119" t="s">
        <v>107</v>
      </c>
      <c r="P28" s="131">
        <f>+M28*P27</f>
        <v>57.518670160497869</v>
      </c>
      <c r="Q28" s="119"/>
      <c r="R28" s="119"/>
      <c r="S28" s="119"/>
      <c r="T28" s="119" t="s">
        <v>108</v>
      </c>
      <c r="U28" s="131">
        <f>+M28*U27</f>
        <v>1060.9813298395022</v>
      </c>
      <c r="V28" s="119"/>
      <c r="W28" s="119"/>
      <c r="X28" s="119"/>
      <c r="Y28" s="119" t="s">
        <v>109</v>
      </c>
      <c r="Z28" s="131">
        <f>+M28*Z27</f>
        <v>0</v>
      </c>
      <c r="AA28" s="119"/>
      <c r="AB28" s="121"/>
      <c r="AC28" s="115"/>
      <c r="AD28" s="129">
        <f>MAX(AD26:AO26)</f>
        <v>1237.5</v>
      </c>
      <c r="AE28" s="119" t="s">
        <v>107</v>
      </c>
      <c r="AF28" s="130">
        <f>+AD28*AF27</f>
        <v>45.719602977667499</v>
      </c>
      <c r="AG28" s="119"/>
      <c r="AH28" s="119"/>
      <c r="AI28" s="119"/>
      <c r="AJ28" s="119" t="s">
        <v>108</v>
      </c>
      <c r="AK28" s="130">
        <f>+AD28*AK27</f>
        <v>1191.7803970223324</v>
      </c>
      <c r="AL28" s="119"/>
      <c r="AM28" s="119"/>
      <c r="AN28" s="119" t="s">
        <v>109</v>
      </c>
      <c r="AO28" s="132">
        <f>+AD28*AO27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59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84" t="s">
        <v>103</v>
      </c>
      <c r="U29" s="184"/>
      <c r="V29" s="114" t="s">
        <v>110</v>
      </c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67" t="s">
        <v>104</v>
      </c>
      <c r="B30" s="116">
        <f>B13+B17+B21+B25</f>
        <v>425</v>
      </c>
      <c r="C30" s="116">
        <f t="shared" ref="C30:K30" si="27">C13+C17+C21+C25</f>
        <v>474</v>
      </c>
      <c r="D30" s="116">
        <f t="shared" si="27"/>
        <v>401</v>
      </c>
      <c r="E30" s="116">
        <f t="shared" si="27"/>
        <v>503</v>
      </c>
      <c r="F30" s="116">
        <f t="shared" si="27"/>
        <v>419.5</v>
      </c>
      <c r="G30" s="116">
        <f t="shared" si="27"/>
        <v>465.5</v>
      </c>
      <c r="H30" s="116">
        <f t="shared" si="27"/>
        <v>432</v>
      </c>
      <c r="I30" s="116">
        <f t="shared" si="27"/>
        <v>431</v>
      </c>
      <c r="J30" s="116">
        <f t="shared" si="27"/>
        <v>404</v>
      </c>
      <c r="K30" s="116">
        <f t="shared" si="27"/>
        <v>488.5</v>
      </c>
      <c r="L30" s="117"/>
      <c r="M30" s="116">
        <f>M13+M17+M21+M25</f>
        <v>443</v>
      </c>
      <c r="N30" s="116">
        <f t="shared" ref="N30:AB30" si="28">N13+N17+N21+N25</f>
        <v>453</v>
      </c>
      <c r="O30" s="116">
        <f t="shared" si="28"/>
        <v>534</v>
      </c>
      <c r="P30" s="116">
        <f t="shared" si="28"/>
        <v>518.5</v>
      </c>
      <c r="Q30" s="116">
        <f t="shared" si="28"/>
        <v>598</v>
      </c>
      <c r="R30" s="116">
        <f t="shared" si="28"/>
        <v>578</v>
      </c>
      <c r="S30" s="116">
        <f t="shared" si="28"/>
        <v>550</v>
      </c>
      <c r="T30" s="116">
        <f t="shared" si="28"/>
        <v>548</v>
      </c>
      <c r="U30" s="116">
        <f t="shared" si="28"/>
        <v>528</v>
      </c>
      <c r="V30" s="116">
        <f t="shared" si="28"/>
        <v>476.5</v>
      </c>
      <c r="W30" s="116">
        <f t="shared" si="28"/>
        <v>405</v>
      </c>
      <c r="X30" s="116">
        <f t="shared" si="28"/>
        <v>422.5</v>
      </c>
      <c r="Y30" s="116">
        <f t="shared" si="28"/>
        <v>468.5</v>
      </c>
      <c r="Z30" s="116">
        <f t="shared" si="28"/>
        <v>504.5</v>
      </c>
      <c r="AA30" s="116">
        <f t="shared" si="28"/>
        <v>521.5</v>
      </c>
      <c r="AB30" s="116">
        <f t="shared" si="28"/>
        <v>500</v>
      </c>
      <c r="AC30" s="117"/>
      <c r="AD30" s="116">
        <f>AD13+AD17+AD21+AD25</f>
        <v>461</v>
      </c>
      <c r="AE30" s="116">
        <f t="shared" ref="AE30:AO30" si="29">AE13+AE17+AE21+AE25</f>
        <v>490</v>
      </c>
      <c r="AF30" s="116">
        <f t="shared" si="29"/>
        <v>536</v>
      </c>
      <c r="AG30" s="116">
        <f t="shared" si="29"/>
        <v>501.5</v>
      </c>
      <c r="AH30" s="116">
        <f t="shared" si="29"/>
        <v>511</v>
      </c>
      <c r="AI30" s="116">
        <f t="shared" si="29"/>
        <v>552.5</v>
      </c>
      <c r="AJ30" s="116">
        <f t="shared" si="29"/>
        <v>362</v>
      </c>
      <c r="AK30" s="116">
        <f t="shared" si="29"/>
        <v>627.5</v>
      </c>
      <c r="AL30" s="116">
        <f t="shared" si="29"/>
        <v>634.5</v>
      </c>
      <c r="AM30" s="116">
        <f t="shared" si="29"/>
        <v>678</v>
      </c>
      <c r="AN30" s="116">
        <f t="shared" si="29"/>
        <v>592.5</v>
      </c>
      <c r="AO30" s="116">
        <f t="shared" si="29"/>
        <v>563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ht="16.5" customHeight="1" x14ac:dyDescent="0.2">
      <c r="A31" s="67" t="s">
        <v>105</v>
      </c>
      <c r="B31" s="116"/>
      <c r="C31" s="116"/>
      <c r="D31" s="116"/>
      <c r="E31" s="116">
        <f>B30+C30+D30+E30</f>
        <v>1803</v>
      </c>
      <c r="F31" s="116">
        <f t="shared" ref="F31:K31" si="30">C30+D30+E30+F30</f>
        <v>1797.5</v>
      </c>
      <c r="G31" s="116">
        <f t="shared" si="30"/>
        <v>1789</v>
      </c>
      <c r="H31" s="116">
        <f t="shared" si="30"/>
        <v>1820</v>
      </c>
      <c r="I31" s="116">
        <f t="shared" si="30"/>
        <v>1748</v>
      </c>
      <c r="J31" s="116">
        <f t="shared" si="30"/>
        <v>1732.5</v>
      </c>
      <c r="K31" s="116">
        <f t="shared" si="30"/>
        <v>1755.5</v>
      </c>
      <c r="L31" s="117"/>
      <c r="M31" s="116"/>
      <c r="N31" s="116"/>
      <c r="O31" s="116"/>
      <c r="P31" s="116">
        <f>M30+N30+O30+P30</f>
        <v>1948.5</v>
      </c>
      <c r="Q31" s="116">
        <f t="shared" ref="Q31:AB31" si="31">N30+O30+P30+Q30</f>
        <v>2103.5</v>
      </c>
      <c r="R31" s="116">
        <f t="shared" si="31"/>
        <v>2228.5</v>
      </c>
      <c r="S31" s="116">
        <f t="shared" si="31"/>
        <v>2244.5</v>
      </c>
      <c r="T31" s="116">
        <f t="shared" si="31"/>
        <v>2274</v>
      </c>
      <c r="U31" s="116">
        <f t="shared" si="31"/>
        <v>2204</v>
      </c>
      <c r="V31" s="116">
        <f t="shared" si="31"/>
        <v>2102.5</v>
      </c>
      <c r="W31" s="116">
        <f t="shared" si="31"/>
        <v>1957.5</v>
      </c>
      <c r="X31" s="116">
        <f t="shared" si="31"/>
        <v>1832</v>
      </c>
      <c r="Y31" s="116">
        <f t="shared" si="31"/>
        <v>1772.5</v>
      </c>
      <c r="Z31" s="116">
        <f t="shared" si="31"/>
        <v>1800.5</v>
      </c>
      <c r="AA31" s="116">
        <f t="shared" si="31"/>
        <v>1917</v>
      </c>
      <c r="AB31" s="116">
        <f t="shared" si="31"/>
        <v>1994.5</v>
      </c>
      <c r="AC31" s="117"/>
      <c r="AD31" s="116"/>
      <c r="AE31" s="116"/>
      <c r="AF31" s="116"/>
      <c r="AG31" s="116">
        <f>AD30+AE30+AF30+AG30</f>
        <v>1988.5</v>
      </c>
      <c r="AH31" s="116">
        <f t="shared" ref="AH31:AO31" si="32">AE30+AF30+AG30+AH30</f>
        <v>2038.5</v>
      </c>
      <c r="AI31" s="116">
        <f t="shared" si="32"/>
        <v>2101</v>
      </c>
      <c r="AJ31" s="116">
        <f t="shared" si="32"/>
        <v>1927</v>
      </c>
      <c r="AK31" s="116">
        <f t="shared" si="32"/>
        <v>2053</v>
      </c>
      <c r="AL31" s="116">
        <f t="shared" si="32"/>
        <v>2176.5</v>
      </c>
      <c r="AM31" s="116">
        <f t="shared" si="32"/>
        <v>2302</v>
      </c>
      <c r="AN31" s="116">
        <f t="shared" si="32"/>
        <v>2532.5</v>
      </c>
      <c r="AO31" s="116">
        <f t="shared" si="32"/>
        <v>2468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185"/>
      <c r="R33" s="185"/>
      <c r="S33" s="185"/>
      <c r="T33" s="185"/>
      <c r="U33" s="185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6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</sheetData>
  <mergeCells count="19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9:U29"/>
    <mergeCell ref="Q33:U33"/>
    <mergeCell ref="O8:S8"/>
    <mergeCell ref="AH8:AI8"/>
    <mergeCell ref="AJ8:AM8"/>
    <mergeCell ref="T12:U12"/>
    <mergeCell ref="T20:U20"/>
    <mergeCell ref="T24:U24"/>
  </mergeCells>
  <pageMargins left="0.47244094488188981" right="0.23622047244094491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2016-08-23T20:10:59Z</cp:lastPrinted>
  <dcterms:created xsi:type="dcterms:W3CDTF">1998-04-02T13:38:56Z</dcterms:created>
  <dcterms:modified xsi:type="dcterms:W3CDTF">2018-03-22T22:38:52Z</dcterms:modified>
</cp:coreProperties>
</file>